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externalReferences>
    <externalReference r:id="rId11"/>
    <externalReference r:id="rId12"/>
    <externalReference r:id="rId13"/>
  </externalReferences>
  <definedNames>
    <definedName name="Excel_BuiltIn_Print_Area_11">'ÚT'!$B$15:$D$32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1">#REF!</definedName>
    <definedName name="Excel_BuiltIn_Print_Area_1_1_1_1_1_1_1_1_1_1_1_1_1">#REF!</definedName>
    <definedName name="Excel_BuiltIn_Print_Area_1_1_1_1_1_1_1_1_1_1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6">'ELEKTRO'!$1:$12</definedName>
    <definedName name="_xlnm.Print_Titles" localSheetId="2">'Rozpocet'!$1:$12</definedName>
    <definedName name="_xlnm.Print_Titles" localSheetId="3">'ZTI'!$1:$12</definedName>
    <definedName name="_xlnm.Print_Area" localSheetId="6">'ELEKTRO'!$A$1:$G$81</definedName>
    <definedName name="_xlnm.Print_Area" localSheetId="4">'plyn'!$A$1:$F$27</definedName>
    <definedName name="_xlnm.Print_Area" localSheetId="5">'ÚT'!$A$1:$F$38</definedName>
    <definedName name="_xlnm.Print_Area" localSheetId="3">'ZTI'!$A$1:$F$68</definedName>
  </definedNames>
  <calcPr fullCalcOnLoad="1"/>
</workbook>
</file>

<file path=xl/sharedStrings.xml><?xml version="1.0" encoding="utf-8"?>
<sst xmlns="http://schemas.openxmlformats.org/spreadsheetml/2006/main" count="1825" uniqueCount="866">
  <si>
    <t>KRYCÍ LIST ROZPOČTU</t>
  </si>
  <si>
    <t>Název stavby</t>
  </si>
  <si>
    <t>Podkrovní byt Rooseveltova 26- č.p.618, byt č.1</t>
  </si>
  <si>
    <t>JKSO</t>
  </si>
  <si>
    <t xml:space="preserve"> </t>
  </si>
  <si>
    <t>Kód stavby</t>
  </si>
  <si>
    <t>R2012-11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</si>
  <si>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</si>
  <si>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</si>
  <si>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</si>
  <si>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</si>
  <si>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</si>
  <si>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</si>
  <si>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</si>
  <si>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</si>
  <si>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</si>
  <si>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</si>
  <si>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</si>
  <si>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</si>
  <si>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</si>
  <si>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</si>
  <si>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INPAR s.r.o.</t>
  </si>
  <si>
    <t>Zhotovitel</t>
  </si>
  <si>
    <t>Rozpočet číslo</t>
  </si>
  <si>
    <t>Zpracoval</t>
  </si>
  <si>
    <t>Dne</t>
  </si>
  <si>
    <t>Ing. Renata Novotná</t>
  </si>
  <si>
    <t>04.12.2012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</si>
  <si>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</si>
  <si>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</si>
  <si>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</si>
  <si>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</si>
  <si>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</si>
  <si>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</si>
  <si>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</si>
  <si>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</si>
  <si>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</si>
  <si>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</si>
  <si>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</si>
  <si>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</si>
  <si>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</si>
  <si>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</si>
  <si>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</si>
  <si>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</si>
  <si>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</si>
  <si>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</si>
  <si>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</si>
  <si>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</si>
  <si>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</si>
  <si>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</si>
  <si>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</si>
  <si>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</si>
  <si>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</si>
  <si>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</si>
  <si>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</si>
  <si>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</si>
  <si>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</si>
  <si>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</si>
  <si>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</si>
  <si>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</si>
  <si>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</si>
  <si>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</si>
  <si>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</si>
  <si>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</si>
  <si>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</si>
  <si>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</si>
  <si>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</si>
  <si>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</si>
  <si>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</si>
  <si>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</si>
  <si>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</si>
  <si>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</si>
  <si>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</si>
  <si>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</si>
  <si>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</si>
  <si>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</si>
  <si>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</si>
  <si>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</si>
  <si>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</si>
  <si>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</si>
  <si>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</si>
  <si>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</si>
  <si>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</si>
  <si>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</si>
  <si>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</si>
  <si>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</si>
  <si>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</si>
  <si>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</si>
  <si>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</si>
  <si>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</si>
  <si>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</si>
  <si>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</si>
  <si>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</si>
  <si>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</si>
  <si>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</si>
  <si>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</si>
  <si>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</si>
  <si>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</si>
  <si>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</si>
  <si>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</si>
  <si>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</si>
  <si>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</si>
  <si>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</si>
  <si>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</si>
  <si>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</si>
  <si>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</si>
  <si>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</si>
  <si>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</si>
  <si>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</si>
  <si>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M</t>
  </si>
  <si>
    <t>MAT</t>
  </si>
  <si>
    <t>345001</t>
  </si>
  <si>
    <t>Revize a případná oprava komínového tělesa (výměna poškozených cihel, omítka aj.)</t>
  </si>
  <si>
    <t>kpl</t>
  </si>
  <si>
    <t>2</t>
  </si>
  <si>
    <t>K</t>
  </si>
  <si>
    <t>011</t>
  </si>
  <si>
    <t>346244353</t>
  </si>
  <si>
    <t>Obezdívka koupelnových van ploch rovných tl 75 mm z pórobetonových přesných příčkovek hladkých Ytong</t>
  </si>
  <si>
    <t>m2</t>
  </si>
  <si>
    <t>4</t>
  </si>
  <si>
    <t>Vodorovné konstrukce</t>
  </si>
  <si>
    <t>411354209</t>
  </si>
  <si>
    <t>Bednění stropů ztracené z hraněných trapézových vln v 30 mm plech lesklý tl 1,0 mm</t>
  </si>
  <si>
    <t>014</t>
  </si>
  <si>
    <t>413231231</t>
  </si>
  <si>
    <t>Zazdívka zhlaví stropních trámů průřezu přes 40000 mm2</t>
  </si>
  <si>
    <t>kus</t>
  </si>
  <si>
    <t>5</t>
  </si>
  <si>
    <t>413232221</t>
  </si>
  <si>
    <t>Zazdívka zhlaví válcovaných nosníků v do 300 mm</t>
  </si>
  <si>
    <t>6</t>
  </si>
  <si>
    <t>413941125</t>
  </si>
  <si>
    <t>Osazování ocelových válcovaných nosníků stropů I, IE, U, UE nebo L č. 24 a vyšší</t>
  </si>
  <si>
    <t>t</t>
  </si>
  <si>
    <t>7</t>
  </si>
  <si>
    <t>134809250</t>
  </si>
  <si>
    <t>tyč ocelová I, jakost S 235 JR označení průřezu 240</t>
  </si>
  <si>
    <t>8</t>
  </si>
  <si>
    <t>134809300</t>
  </si>
  <si>
    <t>tyč ocelová I, jakost S 235 JR označení průřezu 260</t>
  </si>
  <si>
    <t>Úpravy povrchů, podlahy a osazování výplní</t>
  </si>
  <si>
    <t>9</t>
  </si>
  <si>
    <t>612321121</t>
  </si>
  <si>
    <t>Vápenocementová omítka hladká jednovrstvá vnitřních stěn nanášená ručně</t>
  </si>
  <si>
    <t>10</t>
  </si>
  <si>
    <t>612341121</t>
  </si>
  <si>
    <t>Sádrová nebo vápenosádrová omítka hladká jednovrstvá vnitřních stěn nanášená ručně</t>
  </si>
  <si>
    <t>11</t>
  </si>
  <si>
    <t>631311126</t>
  </si>
  <si>
    <t>Mazanina tl do 120 mm z betonu prostého tř. C 25/30</t>
  </si>
  <si>
    <t>m3</t>
  </si>
  <si>
    <t>12</t>
  </si>
  <si>
    <t>631319012</t>
  </si>
  <si>
    <t>Příplatek k mazanině tl do 120 mm za přehlazení povrchu</t>
  </si>
  <si>
    <t>13</t>
  </si>
  <si>
    <t>631362021</t>
  </si>
  <si>
    <t>Výztuž mazanin svařovanými sítěmi Kari</t>
  </si>
  <si>
    <t>14</t>
  </si>
  <si>
    <t>632481213</t>
  </si>
  <si>
    <t>Separační vrstva z PE fólie</t>
  </si>
  <si>
    <t>15</t>
  </si>
  <si>
    <t>642945111</t>
  </si>
  <si>
    <t>Osazování protipožárních nebo protiplynových zárubní dveří jednokřídlových do 2,5 m2</t>
  </si>
  <si>
    <t>16</t>
  </si>
  <si>
    <t>553311790</t>
  </si>
  <si>
    <t>zárubeň ocelová pro běžné zdění H 190 900 L/P</t>
  </si>
  <si>
    <t>Ostatní konstrukce a práce</t>
  </si>
  <si>
    <t>17</t>
  </si>
  <si>
    <t>003</t>
  </si>
  <si>
    <t>945412113</t>
  </si>
  <si>
    <t>Teleskopická hydraulická montážní plošina výška zdvihu do 32 m</t>
  </si>
  <si>
    <t>den</t>
  </si>
  <si>
    <t>18</t>
  </si>
  <si>
    <t>949101112</t>
  </si>
  <si>
    <t>Lešení pomocné pro objekty pozemních staveb s lešeňovou podlahou v do 3,5 m zatížení do 150 kg/m2</t>
  </si>
  <si>
    <t>19</t>
  </si>
  <si>
    <t>952901111</t>
  </si>
  <si>
    <t>Vyčištění budov bytové a občanské výstavby při výšce podlaží do 4 m</t>
  </si>
  <si>
    <t>20</t>
  </si>
  <si>
    <t>013</t>
  </si>
  <si>
    <t>964061341</t>
  </si>
  <si>
    <t>Uvolnění zhlaví trámů ze zdiva cihelného průřezu zhlaví přes 0,05 m2</t>
  </si>
  <si>
    <t>21</t>
  </si>
  <si>
    <t>965041341</t>
  </si>
  <si>
    <t>Bourání podkladů pod dlažby nebo mazanin škvárobetonových tl do 100 mm pl přes 4 m2</t>
  </si>
  <si>
    <t>22</t>
  </si>
  <si>
    <t>965081113</t>
  </si>
  <si>
    <t>Bourání dlažby z dlaždic půdních plochy přes 1 m2</t>
  </si>
  <si>
    <t>23</t>
  </si>
  <si>
    <t>965082923</t>
  </si>
  <si>
    <t>Odstranění násypů pod podlahy tl do 100 mm pl přes 2 m2</t>
  </si>
  <si>
    <t>24</t>
  </si>
  <si>
    <t>968072455</t>
  </si>
  <si>
    <t>Vybourání kovových dveřních zárubní pl do 2 m2</t>
  </si>
  <si>
    <t>25</t>
  </si>
  <si>
    <t>973031336</t>
  </si>
  <si>
    <t>Vysekání kapes ve zdivu cihelném na MV nebo MVC pl do 0,16 m2 hl do 450 mm</t>
  </si>
  <si>
    <t>26</t>
  </si>
  <si>
    <t>978013191</t>
  </si>
  <si>
    <t>Otlučení vnitřních omítek stěn MV nebo MVC stěn v rozsahu do 100 %</t>
  </si>
  <si>
    <t>27</t>
  </si>
  <si>
    <t>979001</t>
  </si>
  <si>
    <t>Požární ucpávky pro prostupy instalací požárními konstrukcemi</t>
  </si>
  <si>
    <t>99</t>
  </si>
  <si>
    <t>Přesun hmot</t>
  </si>
  <si>
    <t>28</t>
  </si>
  <si>
    <t>997013116</t>
  </si>
  <si>
    <t>Vnitrostaveništní doprava suti a vybouraných hmot pro budovy v do 21 m s použitím mechanizace</t>
  </si>
  <si>
    <t>29</t>
  </si>
  <si>
    <t>997013312</t>
  </si>
  <si>
    <t>Montáž a demontáž stavebního výtahu v do 20 m</t>
  </si>
  <si>
    <t>m</t>
  </si>
  <si>
    <t>30</t>
  </si>
  <si>
    <t>997013322</t>
  </si>
  <si>
    <t>Příplatek ke stavebnímu výtahu v do 20 m za první a ZKD den použití</t>
  </si>
  <si>
    <t>31</t>
  </si>
  <si>
    <t>997013501</t>
  </si>
  <si>
    <t>Odvoz suti na skládku a vybouraných hmot nebo meziskládku do 1 km se složením</t>
  </si>
  <si>
    <t>32</t>
  </si>
  <si>
    <t>997013509</t>
  </si>
  <si>
    <t>Příplatek k odvozu suti a vybouraných hmot na skládku ZKD 1 km přes 1 km</t>
  </si>
  <si>
    <t>33</t>
  </si>
  <si>
    <t>997013803</t>
  </si>
  <si>
    <t>Poplatek za uložení stavebního odpadu z keramických materiálů na skládce (skládkovné)</t>
  </si>
  <si>
    <t>34</t>
  </si>
  <si>
    <t>997013811</t>
  </si>
  <si>
    <t>Poplatek za uložení stavebního dřevěného odpadu na skládce (skládkovné)</t>
  </si>
  <si>
    <t>35</t>
  </si>
  <si>
    <t>998011003</t>
  </si>
  <si>
    <t>Přesun hmot pro budovy zděné v do 24 m</t>
  </si>
  <si>
    <t>Práce a dodávky PSV</t>
  </si>
  <si>
    <t>711</t>
  </si>
  <si>
    <t>Izolace proti vodě, vlhkosti a plynům</t>
  </si>
  <si>
    <t>36</t>
  </si>
  <si>
    <t>711193121</t>
  </si>
  <si>
    <t>Izolace proti zemní vlhkosti na vodorovné ploše těsnicí kaší AQUAFIN 2K</t>
  </si>
  <si>
    <t>37</t>
  </si>
  <si>
    <t>711193131</t>
  </si>
  <si>
    <t>Izolace proti zemní vlhkosti na svislé ploše těsnicí kaší AQUAFIN 2K</t>
  </si>
  <si>
    <t>38</t>
  </si>
  <si>
    <t>998711203</t>
  </si>
  <si>
    <t>Přesun hmot procentní pro izolace proti vodě, vlhkosti a plynům v objektech v do 60 m</t>
  </si>
  <si>
    <t>713</t>
  </si>
  <si>
    <t>Izolace tepelné</t>
  </si>
  <si>
    <t>39</t>
  </si>
  <si>
    <t>713121111</t>
  </si>
  <si>
    <t>Montáž izolace tepelné podlah volně kladenými rohožemi, pásy, dílci, deskami 1 vrstva</t>
  </si>
  <si>
    <t>40</t>
  </si>
  <si>
    <t>631526990</t>
  </si>
  <si>
    <t>deska minerální izolační tuhá tl.25 mm</t>
  </si>
  <si>
    <t>41</t>
  </si>
  <si>
    <t>713121121</t>
  </si>
  <si>
    <t>Montáž izolace tepelné podlah volně kladenými rohožemi, pásy, dílci, deskami 2 vrstvy</t>
  </si>
  <si>
    <t>42</t>
  </si>
  <si>
    <t>631481110</t>
  </si>
  <si>
    <t>deska minerální izolační  tl.80 mm</t>
  </si>
  <si>
    <t>43</t>
  </si>
  <si>
    <t>713121211</t>
  </si>
  <si>
    <t>Montáž izolace tepelné podlah volně kladenými okrajovými pásky</t>
  </si>
  <si>
    <t>44</t>
  </si>
  <si>
    <t>631402730</t>
  </si>
  <si>
    <t>pásek okrajový š 80 mm tl.12 mm</t>
  </si>
  <si>
    <t>45</t>
  </si>
  <si>
    <t>713151111</t>
  </si>
  <si>
    <t>Montáž izolace tepelné střech šikmých kladené volně mezi krokve rohoží, pásů, desek</t>
  </si>
  <si>
    <t>46</t>
  </si>
  <si>
    <t>631507970</t>
  </si>
  <si>
    <t>plsť skelná  tl.160 mm</t>
  </si>
  <si>
    <t>47</t>
  </si>
  <si>
    <t>713151121</t>
  </si>
  <si>
    <t>Montáž izolace tepelné střech šikmých kladené volně pod krokve rohoží, pásů, desek</t>
  </si>
  <si>
    <t>48</t>
  </si>
  <si>
    <t>631481500</t>
  </si>
  <si>
    <t>deska minerální izolační ISOVER UNI 600x1200 mm tl. 40 mm</t>
  </si>
  <si>
    <t>49</t>
  </si>
  <si>
    <t>998713203</t>
  </si>
  <si>
    <t>Přesun hmot procentní pro izolace tepelné v objektech v do 24 m</t>
  </si>
  <si>
    <t>721</t>
  </si>
  <si>
    <t xml:space="preserve">Zdravotechnika </t>
  </si>
  <si>
    <t>50</t>
  </si>
  <si>
    <t>721001</t>
  </si>
  <si>
    <t>Zdravotně technická instalace - samostatná část rozpočtu</t>
  </si>
  <si>
    <t>51</t>
  </si>
  <si>
    <t>721002</t>
  </si>
  <si>
    <t>Stavební přípomoc</t>
  </si>
  <si>
    <t>723</t>
  </si>
  <si>
    <t>Plynovod</t>
  </si>
  <si>
    <t>52</t>
  </si>
  <si>
    <t>723001</t>
  </si>
  <si>
    <t>Rozvod plynu v bytě - samostatná část rozpočtu</t>
  </si>
  <si>
    <t>53</t>
  </si>
  <si>
    <t>723002</t>
  </si>
  <si>
    <t>731</t>
  </si>
  <si>
    <t xml:space="preserve">Ústřední vytápění </t>
  </si>
  <si>
    <t>54</t>
  </si>
  <si>
    <t>731001</t>
  </si>
  <si>
    <t>VYtápění - samostatná část rozpočtu</t>
  </si>
  <si>
    <t>55</t>
  </si>
  <si>
    <t>731002</t>
  </si>
  <si>
    <t>741</t>
  </si>
  <si>
    <t xml:space="preserve">Elektromontáže </t>
  </si>
  <si>
    <t>56</t>
  </si>
  <si>
    <t>741001</t>
  </si>
  <si>
    <t>Elektroinstalace - samostatná část rozpočtu</t>
  </si>
  <si>
    <t>751</t>
  </si>
  <si>
    <t>Vzduchotechnika</t>
  </si>
  <si>
    <t>57</t>
  </si>
  <si>
    <t>751111052</t>
  </si>
  <si>
    <t>Mtž vent ax ntl podhledového D do 200 mm</t>
  </si>
  <si>
    <t>58</t>
  </si>
  <si>
    <t>429171000</t>
  </si>
  <si>
    <t>ventilátor radiální do kruhového potrubí KVK 125</t>
  </si>
  <si>
    <t>59</t>
  </si>
  <si>
    <t>751514762</t>
  </si>
  <si>
    <t>Mtž protidešťové stříšky plech potrubí kruhové s přírubou D do 200 mm</t>
  </si>
  <si>
    <t>60</t>
  </si>
  <si>
    <t>429723020</t>
  </si>
  <si>
    <t>stříška kruhová velikost 125</t>
  </si>
  <si>
    <t>61</t>
  </si>
  <si>
    <t>429723030</t>
  </si>
  <si>
    <t>stříška kruhová velikost 160</t>
  </si>
  <si>
    <t>62</t>
  </si>
  <si>
    <t>751525052</t>
  </si>
  <si>
    <t>Mtž potrubí plast kruh s přírubou D do 200 mm</t>
  </si>
  <si>
    <t>63</t>
  </si>
  <si>
    <t>286102190</t>
  </si>
  <si>
    <t>trubka PVC hrdlovaná  DN  125  D 140 x  5,4 x 6000 mm</t>
  </si>
  <si>
    <t>64</t>
  </si>
  <si>
    <t>713411111</t>
  </si>
  <si>
    <t>Montáž izolace tepelné potrubí pásy nebo rohožemi bez úpravy staženými drátem 1x</t>
  </si>
  <si>
    <t>65</t>
  </si>
  <si>
    <t>631535810</t>
  </si>
  <si>
    <t>deska izolační z minerálních vláken tl. 40 mm</t>
  </si>
  <si>
    <t>66</t>
  </si>
  <si>
    <t>998751202</t>
  </si>
  <si>
    <t>Přesun hmot procentní pro vzduchotechniku v objektech v do 24 m</t>
  </si>
  <si>
    <t>762</t>
  </si>
  <si>
    <t>Konstrukce tesařské</t>
  </si>
  <si>
    <t>67</t>
  </si>
  <si>
    <t>762331812</t>
  </si>
  <si>
    <t>Demontáž vázaných kcí krovů z hranolů průřezové plochy do 224 cm2</t>
  </si>
  <si>
    <t>68</t>
  </si>
  <si>
    <t>762331814</t>
  </si>
  <si>
    <t>Demontáž vázaných kcí krovů z hranolů průřezové plochy do 450 cm2</t>
  </si>
  <si>
    <t>69</t>
  </si>
  <si>
    <t>762331815</t>
  </si>
  <si>
    <t>Demontáž vázaných kcí krovů z hranolů průřezové plochy přes 450 cm2</t>
  </si>
  <si>
    <t>70</t>
  </si>
  <si>
    <t>762332132</t>
  </si>
  <si>
    <t>Montáž vázaných kcí krovů pravidelných z hraněného řeziva průřezové plochy do 224 cm2</t>
  </si>
  <si>
    <t>71</t>
  </si>
  <si>
    <t>605121110</t>
  </si>
  <si>
    <t>řezivo jehličnaté hranol jakost I-II délka 2 - 3,5 m</t>
  </si>
  <si>
    <t>72</t>
  </si>
  <si>
    <t>762332133</t>
  </si>
  <si>
    <t>Montáž vázaných kcí krovů pravidelných z hraněného řeziva průřezové plochy do 288 cm2</t>
  </si>
  <si>
    <t>73</t>
  </si>
  <si>
    <t>762341111</t>
  </si>
  <si>
    <t>Bednění střech rovných z desek CETRIS tl 12 mm na sraz šroubovaných na krokve</t>
  </si>
  <si>
    <t>74</t>
  </si>
  <si>
    <t>762342812</t>
  </si>
  <si>
    <t>Demontáž laťování střech z latí osové vzdálenosti do 0,50 m</t>
  </si>
  <si>
    <t>75</t>
  </si>
  <si>
    <t>762354812</t>
  </si>
  <si>
    <t>Demontáž střešních výlezů</t>
  </si>
  <si>
    <t>76</t>
  </si>
  <si>
    <t>762001</t>
  </si>
  <si>
    <t>Zesílení vstředové vaznice válcovaným profilem UPN 160</t>
  </si>
  <si>
    <t>77</t>
  </si>
  <si>
    <t>762002</t>
  </si>
  <si>
    <t>Kontrola stávajících tesařských prvků</t>
  </si>
  <si>
    <t>78</t>
  </si>
  <si>
    <t>762003</t>
  </si>
  <si>
    <t>Výměna nebo  oprava poškozených zhlaví stropních fošen</t>
  </si>
  <si>
    <t>79</t>
  </si>
  <si>
    <t>762395000</t>
  </si>
  <si>
    <t>Spojovací prostředky pro montáž krovu, bednění, laťování, světlíky, klíny</t>
  </si>
  <si>
    <t>80</t>
  </si>
  <si>
    <t>762511173</t>
  </si>
  <si>
    <t>Podlahové kce podkladové dvouvrstvé z desek CETRIS tl 2x12 mm na sraz šroubovaných</t>
  </si>
  <si>
    <t>81</t>
  </si>
  <si>
    <t>762511813</t>
  </si>
  <si>
    <t>Demontáž kce podkladové z desek dřevoštěpkových tl do 15 mm na sraz lepených</t>
  </si>
  <si>
    <t>82</t>
  </si>
  <si>
    <t>762810014</t>
  </si>
  <si>
    <t>Záklop stropů z desek OSB tl 18 mm na sraz šroubovaných na trámy</t>
  </si>
  <si>
    <t>83</t>
  </si>
  <si>
    <t>762811811</t>
  </si>
  <si>
    <t>Demontáž záklopů stropů z hrubých prken tl do 32 mm</t>
  </si>
  <si>
    <t>84</t>
  </si>
  <si>
    <t>7628801</t>
  </si>
  <si>
    <t>Dočasné zajištění krovu v době výměny tesařských prvků</t>
  </si>
  <si>
    <t>85</t>
  </si>
  <si>
    <t>998762203</t>
  </si>
  <si>
    <t>Přesun hmot procentní pro kce tesařské v objektech v do 24 m</t>
  </si>
  <si>
    <t>763</t>
  </si>
  <si>
    <t>Konstrukce suché výstavby</t>
  </si>
  <si>
    <t>86</t>
  </si>
  <si>
    <t>763111411</t>
  </si>
  <si>
    <t xml:space="preserve">SDK příčka tl 100 mm profil CW+UW 50 desky 2xA 12,5 TI 50 mm </t>
  </si>
  <si>
    <t>87</t>
  </si>
  <si>
    <t>763111431</t>
  </si>
  <si>
    <t xml:space="preserve">SDK příčka tl 100 mm profil CW+UW 50 desky 2xH2 12,5 TI 60 mm </t>
  </si>
  <si>
    <t>88</t>
  </si>
  <si>
    <t>763111437</t>
  </si>
  <si>
    <t xml:space="preserve">SDK příčka tl 150 mm profil CW+UW 100 desky 2xH2 12,5 TI 75 mm </t>
  </si>
  <si>
    <t>89</t>
  </si>
  <si>
    <t>763111723</t>
  </si>
  <si>
    <t>SDK příčka Al úhelník k ochraně rohů</t>
  </si>
  <si>
    <t>90</t>
  </si>
  <si>
    <t>763111915</t>
  </si>
  <si>
    <t>Zhotovení otvoru vel. do 2 m2 v SDK příčce tl do 100 mm s vyztužením profily</t>
  </si>
  <si>
    <t>91</t>
  </si>
  <si>
    <t>763121429</t>
  </si>
  <si>
    <t>SDK stěna předsazená tl 112,5 mm profil CW+UW 100 deska 1xH2 12,5 bez TI EI 15</t>
  </si>
  <si>
    <t>92</t>
  </si>
  <si>
    <t>763121449</t>
  </si>
  <si>
    <t xml:space="preserve">SDK stěna předsazená tl 90 mm profil CW+UW 75 deska 1xakustická 12,5 TI 40 mm </t>
  </si>
  <si>
    <t>93</t>
  </si>
  <si>
    <t>763121463</t>
  </si>
  <si>
    <t xml:space="preserve">SDK stěna předsazená tl 170 mm profil CW+UW 75 desky 2xDF 12,5 TI 120 mm </t>
  </si>
  <si>
    <t>94</t>
  </si>
  <si>
    <t>763121466</t>
  </si>
  <si>
    <t xml:space="preserve">SDK stěna předsazená tl 170 mm profil CW+UW 75 desky 2xH2DF 12,5 TI 120 mm </t>
  </si>
  <si>
    <t>95</t>
  </si>
  <si>
    <t>763121483</t>
  </si>
  <si>
    <t xml:space="preserve">SDK stěna předsazená tl 200 mm profil CW+UW 100 desky 2x akustická DF 12,5 TI 120 mm </t>
  </si>
  <si>
    <t>96</t>
  </si>
  <si>
    <t>763131431</t>
  </si>
  <si>
    <t>SDK podhled deska 1xDF 12,5 bez TI dvouvrstvá spodní kce profil CD+UD</t>
  </si>
  <si>
    <t>97</t>
  </si>
  <si>
    <t>763161751</t>
  </si>
  <si>
    <t>SDK podkroví desky 2xDF 12,5 bez TI dvouvrstvá spodní kce profil CD+UD  s parozábranou</t>
  </si>
  <si>
    <t>98</t>
  </si>
  <si>
    <t>763161771</t>
  </si>
  <si>
    <t>SDK podkroví desky 2xH2 12,5  bez TI dvouvrstvá spodní kce profil CD+UD s parozábranou</t>
  </si>
  <si>
    <t>763172312</t>
  </si>
  <si>
    <t>Montáž revizních dvířek SDK kcí vel. 300x300 mm</t>
  </si>
  <si>
    <t>100</t>
  </si>
  <si>
    <t>590307110</t>
  </si>
  <si>
    <t>dvířka revizní  300 x 300 mm</t>
  </si>
  <si>
    <t>101</t>
  </si>
  <si>
    <t>763182411</t>
  </si>
  <si>
    <t>SDK opláštění obvodu střešního okna z desek a UA profilů hloubky do 0,5 m</t>
  </si>
  <si>
    <t>102</t>
  </si>
  <si>
    <t>998763202</t>
  </si>
  <si>
    <t>Přesun hmot procentní pro dřevostavby v objektech v do 24 m</t>
  </si>
  <si>
    <t>764</t>
  </si>
  <si>
    <t>Konstrukce klempířské</t>
  </si>
  <si>
    <t>103</t>
  </si>
  <si>
    <t>764224520</t>
  </si>
  <si>
    <t>Oplechování TiZn okapů segment do 500 mm tvrdá krytina rš 330 mm</t>
  </si>
  <si>
    <t>104</t>
  </si>
  <si>
    <t>764322831</t>
  </si>
  <si>
    <t>Demontáž oplechování okapů tvrdá krytina rš 400 mm do 45°</t>
  </si>
  <si>
    <t>105</t>
  </si>
  <si>
    <t>998764203</t>
  </si>
  <si>
    <t>Přesun hmot procentní pro konstrukce klempířské v objektech v do 24 m</t>
  </si>
  <si>
    <t>765</t>
  </si>
  <si>
    <t>Konstrukce pokrývačské</t>
  </si>
  <si>
    <t>106</t>
  </si>
  <si>
    <t>765111803</t>
  </si>
  <si>
    <t>Demontáž krytiny keramické drážkové sklonu do 30° na sucho k dalšímu použití</t>
  </si>
  <si>
    <t>107</t>
  </si>
  <si>
    <t>765001</t>
  </si>
  <si>
    <t>Oprava pojistné hydroizolace střešního pláště z 50% plochy</t>
  </si>
  <si>
    <t>108</t>
  </si>
  <si>
    <t>283292680</t>
  </si>
  <si>
    <t>folie podstřešní difúzní  140 g/m2</t>
  </si>
  <si>
    <t>109</t>
  </si>
  <si>
    <t>765111813</t>
  </si>
  <si>
    <t>Příplatek k demontáži krytiny keramické drážkové k dalšímu použití za sklon nad 30°</t>
  </si>
  <si>
    <t>110</t>
  </si>
  <si>
    <t>765115302</t>
  </si>
  <si>
    <t>Montáž střešního výlezu plochy jednotlivě přes 0,25 m2 pro keramickou krytinu</t>
  </si>
  <si>
    <t>111</t>
  </si>
  <si>
    <t>611406060</t>
  </si>
  <si>
    <t>výlez střešní  pro sklon střechy 20-65°, 46 x 61 cm</t>
  </si>
  <si>
    <t>112</t>
  </si>
  <si>
    <t>765191031</t>
  </si>
  <si>
    <t>Montáž pojistné hydroizolační fólie lepení těsnících pásků pod kontralatě</t>
  </si>
  <si>
    <t>113</t>
  </si>
  <si>
    <t>283293020</t>
  </si>
  <si>
    <t>páska těsnící 4x15 mm</t>
  </si>
  <si>
    <t>114</t>
  </si>
  <si>
    <t>998765203</t>
  </si>
  <si>
    <t>Přesun hmot procentní pro krytiny skládané v objektech v do 24 m</t>
  </si>
  <si>
    <t>766</t>
  </si>
  <si>
    <t>Konstrukce truhlářské</t>
  </si>
  <si>
    <t>115</t>
  </si>
  <si>
    <t>766660022</t>
  </si>
  <si>
    <t>Montáž dveřních křídel otvíravých 1křídlových š přes 0,8 m požárních do ocelové zárubně</t>
  </si>
  <si>
    <t>116</t>
  </si>
  <si>
    <t>611742040</t>
  </si>
  <si>
    <t>dveře dřevěné vchodové se zárubní, zámky, závěsy, kováním a prahem natírané  90 x 200 cm</t>
  </si>
  <si>
    <t>117</t>
  </si>
  <si>
    <t>766660171</t>
  </si>
  <si>
    <t>Montáž dveřních křídel otvíravých 1křídlových š do 0,8 m do obložkové zárubně</t>
  </si>
  <si>
    <t>118</t>
  </si>
  <si>
    <t>549146200</t>
  </si>
  <si>
    <t>klika včetně rozet a montážního materiálu Ilsa R PZ nerez PK</t>
  </si>
  <si>
    <t>119</t>
  </si>
  <si>
    <t>611603250</t>
  </si>
  <si>
    <t>dveře dřevěné vnitřní hladké plné 1křídlové standard,vč mřížky hliníkové 60-70x197 cm</t>
  </si>
  <si>
    <t>120</t>
  </si>
  <si>
    <t>611607120</t>
  </si>
  <si>
    <t>dveře vnitřní hladké ze2/3 zasklené 1křídlové bílé  80x197 cm</t>
  </si>
  <si>
    <t>121</t>
  </si>
  <si>
    <t>766660431</t>
  </si>
  <si>
    <t>Montáž  dveří 1křídlových s pevnými bočními díly do zdiva</t>
  </si>
  <si>
    <t>122</t>
  </si>
  <si>
    <t>6110001</t>
  </si>
  <si>
    <t>Dřevěné dveře 80 x 197 s pevným bočním dílem celkový rozměr 150 x 197</t>
  </si>
  <si>
    <t>123</t>
  </si>
  <si>
    <t>766671022a</t>
  </si>
  <si>
    <t>Montáž střešního ateliérového okna do krytiny tvarované 200 x 250 cm</t>
  </si>
  <si>
    <t>124</t>
  </si>
  <si>
    <t>611243020a</t>
  </si>
  <si>
    <t>ateliérové okno hliník s přerušeným tepelným mostem  2000 x 2500mm vč. oplechování</t>
  </si>
  <si>
    <t>125</t>
  </si>
  <si>
    <t>766671024</t>
  </si>
  <si>
    <t>Montáž střešního okna do krytiny tvarované 78 x 118 cm</t>
  </si>
  <si>
    <t>126</t>
  </si>
  <si>
    <t>611243030</t>
  </si>
  <si>
    <t>okno střešní 78 x 118 cm vč. oplechování</t>
  </si>
  <si>
    <t>127</t>
  </si>
  <si>
    <t>766671025</t>
  </si>
  <si>
    <t>Montáž střešního okna do krytiny tvarované 78 x 140 cm</t>
  </si>
  <si>
    <t>128</t>
  </si>
  <si>
    <t>611243060</t>
  </si>
  <si>
    <t>okno střešní 78 x 140 cm vč. oplechování</t>
  </si>
  <si>
    <t>129</t>
  </si>
  <si>
    <t>766682111</t>
  </si>
  <si>
    <t>Montáž zárubní obložkových pro dveře jednokřídlové tl stěny do 170 mm</t>
  </si>
  <si>
    <t>130</t>
  </si>
  <si>
    <t>611822580</t>
  </si>
  <si>
    <t>zárubeň obložková pro dveře 1křídlové 60,70,80,90x197 cm, tl. 8 - 17 cm,dub,buk</t>
  </si>
  <si>
    <t>131</t>
  </si>
  <si>
    <t>766691914</t>
  </si>
  <si>
    <t>Vyvěšení nebo zavěšení dřevěných křídel dveří pl do 2 m2</t>
  </si>
  <si>
    <t>132</t>
  </si>
  <si>
    <t>998766203</t>
  </si>
  <si>
    <t>Přesun hmot procentní pro konstrukce truhlářské v objektech v do 24 m</t>
  </si>
  <si>
    <t>771</t>
  </si>
  <si>
    <t>Podlahy z dlaždic</t>
  </si>
  <si>
    <t>133</t>
  </si>
  <si>
    <t>771574115</t>
  </si>
  <si>
    <t>Montáž podlah keramických režných hladkých lepených flexibilním lepidlem do 22 ks/m2</t>
  </si>
  <si>
    <t>134</t>
  </si>
  <si>
    <t>597611350</t>
  </si>
  <si>
    <t>dlaždice keramické - 25 x 25 x 0,8 cm I. j.</t>
  </si>
  <si>
    <t>135</t>
  </si>
  <si>
    <t>771990112</t>
  </si>
  <si>
    <t>Vyrovnání podkladu samonivelační stěrkou tl  do 4 mm pevnosti 30 Mpa</t>
  </si>
  <si>
    <t>136</t>
  </si>
  <si>
    <t>998771203</t>
  </si>
  <si>
    <t>Přesun hmot procentní pro podlahy z dlaždic v objektech v do 24 m</t>
  </si>
  <si>
    <t>775</t>
  </si>
  <si>
    <t>Podlahy skládané (parkety, vlysy, lamely aj.)</t>
  </si>
  <si>
    <t>137</t>
  </si>
  <si>
    <t>775413310</t>
  </si>
  <si>
    <t>Montáž soklíku ze dřeva tvrdého nebo měkkého přibíjeného s přetmelením</t>
  </si>
  <si>
    <t>138</t>
  </si>
  <si>
    <t>614181020</t>
  </si>
  <si>
    <t>lišta dřevěná buk 8x35 mm</t>
  </si>
  <si>
    <t>139</t>
  </si>
  <si>
    <t>775541111</t>
  </si>
  <si>
    <t>Montáž podlah plovoucích z lamel dýhovaných a laminovaných lepených v drážce š dílce do 150 mm</t>
  </si>
  <si>
    <t>140</t>
  </si>
  <si>
    <t>611510470</t>
  </si>
  <si>
    <t xml:space="preserve">parketa 14X192X2200 </t>
  </si>
  <si>
    <t>141</t>
  </si>
  <si>
    <t>775591191</t>
  </si>
  <si>
    <t>Montáž podložky vyrovnávací a tlumící pro plovoucí podlahy</t>
  </si>
  <si>
    <t>142</t>
  </si>
  <si>
    <t>611553510</t>
  </si>
  <si>
    <t>podložka pěnová 5 mm</t>
  </si>
  <si>
    <t>143</t>
  </si>
  <si>
    <t>998775203</t>
  </si>
  <si>
    <t>Přesun hmot procentní pro podlahy dřevěné v objektech v do 24 m</t>
  </si>
  <si>
    <t>781</t>
  </si>
  <si>
    <t>Dokončovací práce - obklady keramické</t>
  </si>
  <si>
    <t>144</t>
  </si>
  <si>
    <t>781411111</t>
  </si>
  <si>
    <t>Montáž obkladaček vnitřních pórovinových pravoúhlých do 22 ks/m2 kladených do malty</t>
  </si>
  <si>
    <t>145</t>
  </si>
  <si>
    <t>597610410</t>
  </si>
  <si>
    <t>obkládačky keramické  (bílé i barevné) 20 x 25 x 0,68 cm I. j.</t>
  </si>
  <si>
    <t>146</t>
  </si>
  <si>
    <t>998781203</t>
  </si>
  <si>
    <t>Přesun hmot procentní pro obklady keramické v objektech v do 24 m</t>
  </si>
  <si>
    <t>783</t>
  </si>
  <si>
    <t>Dokončovací práce - nátěry</t>
  </si>
  <si>
    <t>147</t>
  </si>
  <si>
    <t>783783201</t>
  </si>
  <si>
    <t>Nátěry tesařských konstrukcí proti ohni stupeň požární odolnosti B (nesnadno hořlavý)</t>
  </si>
  <si>
    <t>148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</si>
  <si>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</si>
  <si>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</si>
  <si>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</si>
  <si>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</si>
  <si>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149</t>
  </si>
  <si>
    <t>784412301</t>
  </si>
  <si>
    <t>Pačokování vápenným mlékem se začištěním dvojnásobné v místnostech v do 3,8 m</t>
  </si>
  <si>
    <t>150</t>
  </si>
  <si>
    <t>784424271</t>
  </si>
  <si>
    <t>Malby vápenné tónované dvojnásobné se začištěním a 2x pačokováním v místnostech v do 3,8 m</t>
  </si>
  <si>
    <t>151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</si>
  <si>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</si>
  <si>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</si>
  <si>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</si>
  <si>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</si>
  <si>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152</t>
  </si>
  <si>
    <t>925</t>
  </si>
  <si>
    <t>925001</t>
  </si>
  <si>
    <t>Stavebně technický průzkum</t>
  </si>
  <si>
    <t>153</t>
  </si>
  <si>
    <t>241</t>
  </si>
  <si>
    <t>925002</t>
  </si>
  <si>
    <t>Projekt  provedení stavby</t>
  </si>
  <si>
    <t>154</t>
  </si>
  <si>
    <t>925003</t>
  </si>
  <si>
    <t>Projekt skutečného provedení</t>
  </si>
  <si>
    <t>155</t>
  </si>
  <si>
    <t>PK</t>
  </si>
  <si>
    <t>925004</t>
  </si>
  <si>
    <t>Měření a zkoušky potřebné ke kolaudaci</t>
  </si>
  <si>
    <t>156</t>
  </si>
  <si>
    <t>925005</t>
  </si>
  <si>
    <t>Stavební zábory v době rekonstrukce</t>
  </si>
  <si>
    <t>okna</t>
  </si>
  <si>
    <t>Plocha střešních oken</t>
  </si>
  <si>
    <t>10,573</t>
  </si>
  <si>
    <t>P1</t>
  </si>
  <si>
    <t>skladba P1</t>
  </si>
  <si>
    <t>79,65</t>
  </si>
  <si>
    <t>P2</t>
  </si>
  <si>
    <t>skladba S2</t>
  </si>
  <si>
    <t>5,8</t>
  </si>
  <si>
    <t>P3</t>
  </si>
  <si>
    <t>skladba P3</t>
  </si>
  <si>
    <t>S1</t>
  </si>
  <si>
    <t>skladba střechy S1</t>
  </si>
  <si>
    <t>120,35</t>
  </si>
  <si>
    <t>St2</t>
  </si>
  <si>
    <t>skladba St1</t>
  </si>
  <si>
    <t>26,544</t>
  </si>
  <si>
    <t>strop_1</t>
  </si>
  <si>
    <t>strop</t>
  </si>
  <si>
    <t>96,425</t>
  </si>
  <si>
    <t>s2</t>
  </si>
  <si>
    <t>29,088</t>
  </si>
  <si>
    <t>Elektroinstalace</t>
  </si>
  <si>
    <t>Technický popis</t>
  </si>
  <si>
    <t>PARAMETRY</t>
  </si>
  <si>
    <t xml:space="preserve">SILNOPROUD </t>
  </si>
  <si>
    <t>ROZVADĚČE - dodávka</t>
  </si>
  <si>
    <t>1.1</t>
  </si>
  <si>
    <t xml:space="preserve">Rozvodnice bytová RB - zapuštěná, 24M </t>
  </si>
  <si>
    <t>300/350/80mm-IP41</t>
  </si>
  <si>
    <t>ks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</si>
  <si>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</si>
  <si>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</si>
  <si>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</si>
  <si>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</si>
  <si>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</si>
  <si>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</si>
  <si>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</si>
  <si>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</si>
  <si>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</si>
  <si>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</si>
  <si>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</si>
  <si>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Vodič CY  (zel./žl)</t>
  </si>
  <si>
    <t>2,5mm2</t>
  </si>
  <si>
    <t>2.6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</si>
  <si>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</si>
  <si>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</si>
  <si>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</si>
  <si>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</si>
  <si>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</si>
  <si>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</si>
  <si>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</si>
  <si>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</si>
  <si>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</si>
  <si>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</si>
  <si>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</si>
  <si>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</si>
  <si>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</si>
  <si>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</si>
  <si>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</si>
  <si>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</si>
  <si>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</si>
  <si>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</si>
  <si>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</si>
  <si>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</si>
  <si>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</si>
  <si>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</si>
  <si>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</si>
  <si>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</si>
  <si>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</si>
  <si>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</si>
  <si>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</si>
  <si>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</si>
  <si>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</si>
  <si>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</si>
  <si>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</si>
  <si>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</si>
  <si>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</si>
  <si>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</si>
  <si>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</si>
  <si>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</si>
  <si>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</si>
  <si>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</si>
  <si>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</si>
  <si>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</si>
  <si>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</si>
  <si>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</si>
  <si>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</si>
  <si>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</si>
  <si>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</si>
  <si>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</si>
  <si>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</si>
  <si>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</si>
  <si>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</si>
  <si>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 xml:space="preserve">SLABOPROUD </t>
  </si>
  <si>
    <t>TELEFONNÍ ROZVOD - dodávka</t>
  </si>
  <si>
    <t>Kabel UTP cat.5e</t>
  </si>
  <si>
    <t>4x2</t>
  </si>
  <si>
    <t>1.2</t>
  </si>
  <si>
    <t xml:space="preserve">Trubka elektroinstalační pod omítku </t>
  </si>
  <si>
    <t>16mm</t>
  </si>
  <si>
    <t>1.3</t>
  </si>
  <si>
    <t>Protahovací vodič</t>
  </si>
  <si>
    <t>AY 1,5</t>
  </si>
  <si>
    <t>1.4</t>
  </si>
  <si>
    <t xml:space="preserve">Telefonní zásuvka RJ45 cat.5e </t>
  </si>
  <si>
    <t>1.5</t>
  </si>
  <si>
    <t>1.6</t>
  </si>
  <si>
    <t>Krabice protahovací vč.víčka pod om.</t>
  </si>
  <si>
    <t>100/100mm</t>
  </si>
  <si>
    <t>SPOLEČNÁ TV ANTÉNA - dodávka</t>
  </si>
  <si>
    <t>Koaxiální kabel 75 Ohm pro TV signál</t>
  </si>
  <si>
    <t>25mm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</si>
  <si>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</si>
  <si>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</si>
  <si>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</si>
  <si>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</si>
  <si>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</si>
  <si>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</si>
  <si>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</si>
  <si>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</si>
  <si>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</si>
  <si>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</si>
  <si>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</si>
  <si>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</si>
  <si>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</si>
  <si>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</si>
  <si>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</si>
  <si>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</si>
  <si>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</si>
  <si>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</si>
  <si>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</si>
  <si>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</si>
  <si>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</si>
  <si>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</si>
  <si>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</si>
  <si>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</si>
  <si>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</si>
  <si>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</si>
  <si>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</si>
  <si>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Vytápění</t>
  </si>
  <si>
    <t>MATERIÁL - dodávka</t>
  </si>
  <si>
    <t>Bytová stanice s cirkulačním můstkem
výkon pro UT-20kW, pro TV 44kW při vstupní teplotě 75°C
obsahuje:
uzavírací armatury, filtr, měření tepla,
zónový ventil s pohonem, T-mix pro regulaci teploty.
včetně krytu 500/500mm</t>
  </si>
  <si>
    <t>Prostorový termostat s týdenním programem včetně čidla</t>
  </si>
  <si>
    <t>Trubky měď</t>
  </si>
  <si>
    <t>15x1-18x1</t>
  </si>
  <si>
    <t>bm</t>
  </si>
  <si>
    <t>Trubky ocelové</t>
  </si>
  <si>
    <t>DN20-25</t>
  </si>
  <si>
    <t>izolace na bázi polyetylenu – Tubolit DG-tl.13mm</t>
  </si>
  <si>
    <t>13x15-13x18</t>
  </si>
  <si>
    <t>izolace na bázi polyetylenu – Tubolit DG-tl.20mm</t>
  </si>
  <si>
    <t>20x28-20x35</t>
  </si>
  <si>
    <t>Ruční odvzdušňovací ventil</t>
  </si>
  <si>
    <t>Dvířka 200/200mm</t>
  </si>
  <si>
    <t>HEIMEIER - dodávka</t>
  </si>
  <si>
    <t>termostatické hlavice – Heimeier typ DX</t>
  </si>
  <si>
    <t>dvojitý kulový kohout Vekolux DN15-rohový</t>
  </si>
  <si>
    <t>radiátorový ventil s dvoubodovým připojením  Heimeier typ MULTILUX-DN15-rohový</t>
  </si>
  <si>
    <t>OTOPNÁ TĚLESA - dodávka</t>
  </si>
  <si>
    <t>Koralux Linear Comfort se středovým připojením M</t>
  </si>
  <si>
    <t>Radik VK s integrovaným ventilem</t>
  </si>
  <si>
    <t>Drobný kotevní materiál</t>
  </si>
  <si>
    <t>TOPENÍ - montáž</t>
  </si>
  <si>
    <t>Rozvod plynu v bytě</t>
  </si>
  <si>
    <t>VNITŘNÍ PLYNOVOD - dodávka</t>
  </si>
  <si>
    <t>Ocelové trubky se zaručitelnou svařitelností tř. 11 353.0</t>
  </si>
  <si>
    <t>DN20</t>
  </si>
  <si>
    <t>DN32</t>
  </si>
  <si>
    <t>DN40 (chránička)</t>
  </si>
  <si>
    <t>Kulový kohout R 950-DN20</t>
  </si>
  <si>
    <t>Kulový kohout R 950-DN32</t>
  </si>
  <si>
    <t>Souprava pro osazení dvouhrdlého plynoměru rozteče 100mm</t>
  </si>
  <si>
    <t>Plynoměr G4 - dodávkou plynáren</t>
  </si>
  <si>
    <t>Tlaková zkouška vnitřního plynovodu, revize</t>
  </si>
  <si>
    <t>soubor</t>
  </si>
  <si>
    <t>Odvzdušnění a napuštění potrubí</t>
  </si>
  <si>
    <t>Nátěry potrubí do DN50</t>
  </si>
  <si>
    <t>VNITŘNÍ PLYNOVOD - montáž</t>
  </si>
  <si>
    <t>Zdravotně technická instalace</t>
  </si>
  <si>
    <t xml:space="preserve">ZAŘIZOVACÍ PŘEDMĚTY - dodávka </t>
  </si>
  <si>
    <t>V</t>
  </si>
  <si>
    <t>Vana  170 x 70 cm, vč. nožiček</t>
  </si>
  <si>
    <t>Vanová páková stojánková baterie vč. sprchového příslušenství</t>
  </si>
  <si>
    <t>Odpadní souprava – DN50</t>
  </si>
  <si>
    <t>Dřez nerezový vestavný</t>
  </si>
  <si>
    <t>Dřezový sifon</t>
  </si>
  <si>
    <t>Dřezová stojánková jednopáková baterie</t>
  </si>
  <si>
    <t>WC</t>
  </si>
  <si>
    <t xml:space="preserve">závěsný klozet  </t>
  </si>
  <si>
    <t xml:space="preserve">Klozetové sedátko  </t>
  </si>
  <si>
    <t>WC-modul včetně ovládací desky a zvukoizolační soupravy</t>
  </si>
  <si>
    <t>U</t>
  </si>
  <si>
    <t>Umyvadlo 45cm s otvorem</t>
  </si>
  <si>
    <t>Montážní příslušenství – šrouby</t>
  </si>
  <si>
    <t xml:space="preserve">Umyvadlová stojánková jednopáková baterie </t>
  </si>
  <si>
    <t>Umyvadlový sifon -  (pro automatickou výpust)</t>
  </si>
  <si>
    <t>ZAŘIZOVACÍ PŘEDMĚTY - montáž</t>
  </si>
  <si>
    <t xml:space="preserve">KANALIZACE - dodávka </t>
  </si>
  <si>
    <t>Podomítkový sifon pro pračky a myčky se zpětným uzávěrem a přivzdušňovacím ventilem - HL 404.1 - DN40/DN 50, krycí deska nerez</t>
  </si>
  <si>
    <t>Odvětrávací hlavice HL807 - DN70</t>
  </si>
  <si>
    <t>Odvětrávací hlavice HL810 - DN100</t>
  </si>
  <si>
    <t>Sifon pro pojistné ventily HL21</t>
  </si>
  <si>
    <t>Připojovací  a stoupací potrubí kanalizace - HT systém</t>
  </si>
  <si>
    <t>Hrdlová trubka HT 40</t>
  </si>
  <si>
    <t>Hrdlová trubka HT 50</t>
  </si>
  <si>
    <t>Hrdlová trubka HT 70</t>
  </si>
  <si>
    <t>Hrdlová trubka HT 100</t>
  </si>
  <si>
    <t xml:space="preserve">izolace TUBOLIT, 50/5-AR </t>
  </si>
  <si>
    <t xml:space="preserve">izolace TUBOLIT, 70/5-AR </t>
  </si>
  <si>
    <t xml:space="preserve">izolace TUBOLIT, 110/5-AR </t>
  </si>
  <si>
    <t>Zkouška těsnosti kanalizace  - kouřem</t>
  </si>
  <si>
    <t>KANALIZACE - montáž</t>
  </si>
  <si>
    <t xml:space="preserve">VNITŘNÍ  VODOVOD - dodávka </t>
  </si>
  <si>
    <t>Bytová stanice pro vytápění a ohřev TUV (dodávkou UT)</t>
  </si>
  <si>
    <t>K. K. S vypouštěním Giacomini R 250DS-25</t>
  </si>
  <si>
    <t>Bytový vodoměr DN20 Qn = 1,5 m3/h</t>
  </si>
  <si>
    <t>K. K. rohový, ARCO A-80  15/10</t>
  </si>
  <si>
    <t>Pračkoroháček 15/20 s filtrem a zpětným ventilem</t>
  </si>
  <si>
    <t>Vodovodní potrubí - EKOPLASTIK PP - typ 3  PN16</t>
  </si>
  <si>
    <t>25x3,5</t>
  </si>
  <si>
    <t>32x4,4</t>
  </si>
  <si>
    <t>Vodovodní potrubí - EKOPLASTIK PP - typ 3  PN20</t>
  </si>
  <si>
    <t>25x4,2</t>
  </si>
  <si>
    <t>32x5,4</t>
  </si>
  <si>
    <t>Tvarovky, fitinky, zástřiky, přechody</t>
  </si>
  <si>
    <t>Potrubní izolace TUBOLIT, DG, síla stěny 9 mm</t>
  </si>
  <si>
    <t>25 x 9</t>
  </si>
  <si>
    <t>32 x 9</t>
  </si>
  <si>
    <t>Potrubní izolace TUBOLIT, DG, síla stěny 13 mm</t>
  </si>
  <si>
    <t>25 x 13</t>
  </si>
  <si>
    <t>32 x 13</t>
  </si>
  <si>
    <t>Tlakové zkoušky</t>
  </si>
  <si>
    <t>Proplach a dezinfekce potrubí</t>
  </si>
  <si>
    <t>VINITŘNÍ VODOVOD - montáž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</si>
</sst>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  <numFmt numFmtId="172" formatCode="#,##0.0"/>
    <numFmt numFmtId="173" formatCode="#,##0.00;\-#,##0.00;\-#"/>
    <numFmt numFmtId="174" formatCode="#,##0.00\ [$Kč-405];[Red]\-#,##0.00\ [$Kč-405]"/>
    <numFmt numFmtId="175" formatCode="0.00000"/>
    <numFmt numFmtId="176" formatCode="0.0000"/>
    <numFmt numFmtId="177" formatCode="#,##0\ [$Kč-405];\-#,##0\ [$Kč-405]"/>
    <numFmt numFmtId="178" formatCode="0.0"/>
    <numFmt numFmtId="179" formatCode="General_)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6"/>
      <name val="Helv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sz val="10"/>
      <color indexed="8"/>
      <name val="Arial"/>
      <family val="3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179" fontId="39" fillId="0" borderId="0" applyFill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25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7" fillId="0" borderId="0" xfId="50" applyProtection="1">
      <alignment/>
      <protection locked="0"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 indent="3"/>
      <protection/>
    </xf>
    <xf numFmtId="0" fontId="3" fillId="18" borderId="0" xfId="0" applyFont="1" applyFill="1" applyAlignment="1" applyProtection="1">
      <alignment horizontal="left" vertical="center"/>
      <protection/>
    </xf>
    <xf numFmtId="14" fontId="3" fillId="18" borderId="0" xfId="0" applyNumberFormat="1" applyFont="1" applyFill="1" applyAlignment="1" applyProtection="1">
      <alignment horizontal="left" vertical="center" indent="3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3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horizontal="right" vertical="center"/>
      <protection/>
    </xf>
    <xf numFmtId="0" fontId="41" fillId="25" borderId="0" xfId="5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0" fontId="41" fillId="0" borderId="0" xfId="5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0" fontId="7" fillId="0" borderId="0" xfId="49" applyProtection="1">
      <alignment/>
      <protection locked="0"/>
    </xf>
    <xf numFmtId="0" fontId="41" fillId="0" borderId="0" xfId="49" applyFont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7" fillId="8" borderId="0" xfId="49" applyFill="1" applyProtection="1">
      <alignment/>
      <protection locked="0"/>
    </xf>
    <xf numFmtId="0" fontId="19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0" fontId="0" fillId="0" borderId="0" xfId="48">
      <alignment/>
      <protection/>
    </xf>
    <xf numFmtId="0" fontId="0" fillId="0" borderId="0" xfId="5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48" applyFont="1">
      <alignment/>
      <protection/>
    </xf>
    <xf numFmtId="0" fontId="42" fillId="0" borderId="0" xfId="48" applyNumberFormat="1" applyFont="1" applyFill="1" applyBorder="1">
      <alignment/>
      <protection/>
    </xf>
    <xf numFmtId="0" fontId="42" fillId="0" borderId="0" xfId="48" applyNumberFormat="1" applyFont="1" applyFill="1" applyBorder="1" applyAlignment="1">
      <alignment horizontal="center"/>
      <protection/>
    </xf>
    <xf numFmtId="2" fontId="42" fillId="0" borderId="0" xfId="48" applyNumberFormat="1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174" fontId="42" fillId="0" borderId="0" xfId="48" applyNumberFormat="1" applyFont="1" applyFill="1" applyBorder="1" applyAlignment="1">
      <alignment horizontal="right"/>
      <protection/>
    </xf>
    <xf numFmtId="173" fontId="43" fillId="0" borderId="0" xfId="48" applyNumberFormat="1" applyFont="1" applyFill="1" applyBorder="1" applyAlignment="1">
      <alignment horizontal="center"/>
      <protection/>
    </xf>
    <xf numFmtId="0" fontId="42" fillId="0" borderId="0" xfId="48" applyNumberFormat="1" applyFont="1" applyFill="1" applyBorder="1" applyAlignment="1">
      <alignment horizontal="right"/>
      <protection/>
    </xf>
    <xf numFmtId="0" fontId="42" fillId="0" borderId="0" xfId="48" applyNumberFormat="1" applyFont="1" applyFill="1" applyBorder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173" fontId="44" fillId="0" borderId="0" xfId="48" applyNumberFormat="1" applyFont="1" applyFill="1" applyBorder="1" applyAlignment="1">
      <alignment horizontal="center"/>
      <protection/>
    </xf>
    <xf numFmtId="0" fontId="45" fillId="0" borderId="0" xfId="48" applyNumberFormat="1" applyFont="1" applyFill="1" applyBorder="1" applyAlignment="1">
      <alignment horizontal="left" wrapText="1"/>
      <protection/>
    </xf>
    <xf numFmtId="173" fontId="42" fillId="0" borderId="0" xfId="48" applyNumberFormat="1" applyFont="1" applyFill="1" applyBorder="1" applyAlignment="1">
      <alignment horizontal="center"/>
      <protection/>
    </xf>
    <xf numFmtId="0" fontId="42" fillId="0" borderId="0" xfId="48" applyNumberFormat="1" applyFont="1" applyFill="1" applyBorder="1" applyAlignment="1">
      <alignment horizontal="left" wrapText="1"/>
      <protection/>
    </xf>
    <xf numFmtId="175" fontId="42" fillId="0" borderId="0" xfId="48" applyNumberFormat="1" applyFont="1" applyFill="1" applyBorder="1">
      <alignment/>
      <protection/>
    </xf>
    <xf numFmtId="174" fontId="42" fillId="0" borderId="0" xfId="48" applyNumberFormat="1" applyFont="1" applyFill="1" applyBorder="1" applyAlignment="1">
      <alignment/>
      <protection/>
    </xf>
    <xf numFmtId="0" fontId="42" fillId="0" borderId="0" xfId="48" applyNumberFormat="1" applyFont="1" applyFill="1" applyBorder="1" applyAlignment="1">
      <alignment/>
      <protection/>
    </xf>
    <xf numFmtId="172" fontId="3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_Dejvice-Rooseveltova-specifikace+rozpocet_112012.xls" xfId="50"/>
    <cellStyle name="normální_vypis materialu-Rooseveltova 24SP-Bytove stanice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2\Roosveltova%20byty\pracovn&#237;%20profese\profese%20Roo%2026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%20vlna\R26%20I\Kopie%20-%20VZOR%20Podkrovn&#237;%20byt%20Rooseveltova%2026-%20&#269;%20p%20618%20byt%20&#269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spik\AppData\Local\Microsoft\Windows\Temporary%20Internet%20Files\Content.Outlook\LT8UQQSY\Podkrovn&#237;%20byt%20Rooseveltova%2024-%20&#269;.p.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  <sheetName val="plyn"/>
      <sheetName val="ÚT"/>
      <sheetName val="ELEKT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5">
          <cell r="E5" t="str">
            <v>Podkrovní byt Rooseveltova 26- č.p.618, byt č.1</v>
          </cell>
        </row>
      </sheetData>
      <sheetData sheetId="3">
        <row r="1">
          <cell r="A1" t="str">
            <v>ROZPOČET</v>
          </cell>
        </row>
        <row r="2">
          <cell r="B2" t="str">
            <v>Podkrovní byt Rooseveltova 26- č.p.618, byt č.1</v>
          </cell>
        </row>
        <row r="9">
          <cell r="B9">
            <v>41247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T40" sqref="T40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45" t="s">
        <v>2</v>
      </c>
      <c r="F5" s="246"/>
      <c r="G5" s="246"/>
      <c r="H5" s="246"/>
      <c r="I5" s="246"/>
      <c r="J5" s="247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48" t="s">
        <v>4</v>
      </c>
      <c r="F7" s="249"/>
      <c r="G7" s="249"/>
      <c r="H7" s="249"/>
      <c r="I7" s="249"/>
      <c r="J7" s="250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51" t="s">
        <v>4</v>
      </c>
      <c r="F9" s="252"/>
      <c r="G9" s="252"/>
      <c r="H9" s="252"/>
      <c r="I9" s="252"/>
      <c r="J9" s="253"/>
      <c r="K9" s="14"/>
      <c r="L9" s="14"/>
      <c r="M9" s="14"/>
      <c r="N9" s="14"/>
      <c r="O9" s="14" t="s">
        <v>11</v>
      </c>
      <c r="P9" s="254" t="s">
        <v>12</v>
      </c>
      <c r="Q9" s="252"/>
      <c r="R9" s="253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5" t="s">
        <v>25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26</v>
      </c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SUMIF(Rozpocet!O5:O195,8,Rozpocet!I5:I195)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241"/>
      <c r="Q38" s="242" t="s">
        <v>47</v>
      </c>
      <c r="R38" s="243">
        <f>P38*$E$44/100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48</v>
      </c>
      <c r="E39" s="72">
        <f>SUMIF(Rozpocet!O9:O195,4,Rozpocet!I9:I195)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241"/>
      <c r="Q39" s="242" t="s">
        <v>47</v>
      </c>
      <c r="R39" s="243">
        <f>P39*$E$44/100</f>
        <v>0</v>
      </c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SUMIF(Rozpocet!O10:O195,32,Rozpocet!I10:I195)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241"/>
      <c r="Q40" s="242" t="s">
        <v>47</v>
      </c>
      <c r="R40" s="243">
        <v>0</v>
      </c>
      <c r="S40" s="73"/>
    </row>
    <row r="41" spans="1:19" ht="20.25" customHeight="1">
      <c r="A41" s="69">
        <v>4</v>
      </c>
      <c r="B41" s="77"/>
      <c r="C41" s="34"/>
      <c r="D41" s="71" t="s">
        <v>48</v>
      </c>
      <c r="E41" s="72">
        <f>SUMIF(Rozpocet!O11:O195,16,Rozpocet!I11:I195)+SUMIF(Rozpocet!O11:O195,128,Rozpocet!I11:I195)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241"/>
      <c r="Q41" s="242" t="s">
        <v>47</v>
      </c>
      <c r="R41" s="243">
        <f>P41*$E$44/100</f>
        <v>0</v>
      </c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SUMIF(Rozpocet!O12:O195,256,Rozpocet!I12:I195)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56</v>
      </c>
      <c r="N42" s="37"/>
      <c r="O42" s="37"/>
      <c r="P42" s="241"/>
      <c r="Q42" s="242" t="s">
        <v>47</v>
      </c>
      <c r="R42" s="243">
        <v>0</v>
      </c>
      <c r="S42" s="73"/>
    </row>
    <row r="43" spans="1:19" ht="20.25" customHeight="1">
      <c r="A43" s="69">
        <v>6</v>
      </c>
      <c r="B43" s="77"/>
      <c r="C43" s="34"/>
      <c r="D43" s="71" t="s">
        <v>48</v>
      </c>
      <c r="E43" s="72">
        <f>SUMIF(Rozpocet!O13:O195,64,Rozpocet!I13:I195)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57</v>
      </c>
      <c r="N43" s="37"/>
      <c r="O43" s="37"/>
      <c r="P43" s="37"/>
      <c r="Q43" s="31"/>
      <c r="R43" s="72">
        <f>SUMIF(Rozpocet!O13:O195,1024,Rozpocet!I13:I195)</f>
        <v>0</v>
      </c>
      <c r="S43" s="73"/>
    </row>
    <row r="44" spans="1:19" ht="20.25" customHeight="1">
      <c r="A44" s="69">
        <v>7</v>
      </c>
      <c r="B44" s="80" t="s">
        <v>58</v>
      </c>
      <c r="C44" s="37"/>
      <c r="D44" s="31"/>
      <c r="E44" s="81">
        <f>SUM(E38:E43)</f>
        <v>0</v>
      </c>
      <c r="F44" s="47"/>
      <c r="G44" s="69">
        <v>12</v>
      </c>
      <c r="H44" s="80" t="s">
        <v>59</v>
      </c>
      <c r="I44" s="31"/>
      <c r="J44" s="82">
        <f>SUM(J38:J41)</f>
        <v>0</v>
      </c>
      <c r="K44" s="83"/>
      <c r="L44" s="69">
        <v>19</v>
      </c>
      <c r="M44" s="70" t="s">
        <v>60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61</v>
      </c>
      <c r="C45" s="87"/>
      <c r="D45" s="88"/>
      <c r="E45" s="89">
        <f>SUMIF(Rozpocet!O13:O195,512,Rozpocet!I13:I195)</f>
        <v>0</v>
      </c>
      <c r="F45" s="43"/>
      <c r="G45" s="85">
        <v>21</v>
      </c>
      <c r="H45" s="86" t="s">
        <v>62</v>
      </c>
      <c r="I45" s="88"/>
      <c r="J45" s="90">
        <v>0</v>
      </c>
      <c r="K45" s="91">
        <f>M48</f>
        <v>14</v>
      </c>
      <c r="L45" s="85">
        <v>22</v>
      </c>
      <c r="M45" s="86" t="s">
        <v>63</v>
      </c>
      <c r="N45" s="87"/>
      <c r="O45" s="87"/>
      <c r="P45" s="87"/>
      <c r="Q45" s="88"/>
      <c r="R45" s="89">
        <f>SUMIF(Rozpocet!O13:O195,"&lt;4",Rozpocet!I13:I195)+SUMIF(Rozpocet!O13:O195,"&gt;1024",Rozpocet!I13:I195)</f>
        <v>0</v>
      </c>
      <c r="S45" s="43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67</v>
      </c>
      <c r="B48" s="33"/>
      <c r="C48" s="33"/>
      <c r="D48" s="33"/>
      <c r="E48" s="33"/>
      <c r="F48" s="34"/>
      <c r="G48" s="98" t="s">
        <v>68</v>
      </c>
      <c r="H48" s="33"/>
      <c r="I48" s="33"/>
      <c r="J48" s="33"/>
      <c r="K48" s="33"/>
      <c r="L48" s="69">
        <v>24</v>
      </c>
      <c r="M48" s="99">
        <v>14</v>
      </c>
      <c r="N48" s="34" t="s">
        <v>47</v>
      </c>
      <c r="O48" s="100">
        <f>R47-O49</f>
        <v>0</v>
      </c>
      <c r="P48" s="37" t="s">
        <v>69</v>
      </c>
      <c r="Q48" s="31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18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9">
        <v>25</v>
      </c>
      <c r="M49" s="105">
        <v>20</v>
      </c>
      <c r="N49" s="31" t="s">
        <v>47</v>
      </c>
      <c r="O49" s="100">
        <f>ROUND(SUMIF(Rozpocet!N13:N195,M49,Rozpocet!I13:I195)+SUMIF(P38:P42,M49,R38:R42)+IF(K45=M49,J45,0),2)</f>
        <v>0</v>
      </c>
      <c r="P49" s="37" t="s">
        <v>69</v>
      </c>
      <c r="Q49" s="31"/>
      <c r="R49" s="72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70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67</v>
      </c>
      <c r="B51" s="33"/>
      <c r="C51" s="33"/>
      <c r="D51" s="33"/>
      <c r="E51" s="33"/>
      <c r="F51" s="34"/>
      <c r="G51" s="98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1"/>
      <c r="S51" s="52"/>
    </row>
    <row r="52" spans="1:19" ht="20.25" customHeight="1">
      <c r="A52" s="103" t="s">
        <v>22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2" t="s">
        <v>67</v>
      </c>
      <c r="B54" s="42"/>
      <c r="C54" s="42"/>
      <c r="D54" s="42"/>
      <c r="E54" s="42"/>
      <c r="F54" s="113"/>
      <c r="G54" s="114" t="s">
        <v>68</v>
      </c>
      <c r="H54" s="42"/>
      <c r="I54" s="42"/>
      <c r="J54" s="42"/>
      <c r="K54" s="42"/>
      <c r="L54" s="85">
        <v>29</v>
      </c>
      <c r="M54" s="86" t="s">
        <v>75</v>
      </c>
      <c r="N54" s="87"/>
      <c r="O54" s="87"/>
      <c r="P54" s="87"/>
      <c r="Q54" s="88"/>
      <c r="R54" s="56">
        <v>0</v>
      </c>
      <c r="S54" s="115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pane ySplit="12" topLeftCell="BM13" activePane="bottomLeft" state="frozen"/>
      <selection pane="topLeft" activeCell="V41" sqref="V41"/>
      <selection pane="bottomLeft" activeCell="C25" sqref="C2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Podkrovní byt Rooseveltova 26- č.p.618, byt č.1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 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 </v>
      </c>
      <c r="C4" s="121"/>
      <c r="D4" s="119"/>
      <c r="E4" s="122"/>
    </row>
    <row r="5" spans="1:5" ht="6" customHeight="1">
      <c r="A5" s="119"/>
      <c r="B5" s="119"/>
      <c r="C5" s="121"/>
      <c r="D5" s="119"/>
      <c r="E5" s="122"/>
    </row>
    <row r="6" spans="1:5" ht="12" customHeight="1">
      <c r="A6" s="119" t="s">
        <v>80</v>
      </c>
      <c r="B6" s="119" t="str">
        <f>'Krycí list'!E26</f>
        <v>Městská část Praha 6</v>
      </c>
      <c r="C6" s="121"/>
      <c r="D6" s="119"/>
      <c r="E6" s="122"/>
    </row>
    <row r="7" spans="1:5" ht="12" customHeight="1">
      <c r="A7" s="119" t="s">
        <v>81</v>
      </c>
      <c r="B7" s="119" t="str">
        <f>'Krycí list'!E28</f>
        <v> </v>
      </c>
      <c r="C7" s="121"/>
      <c r="D7" s="119"/>
      <c r="E7" s="122"/>
    </row>
    <row r="8" spans="1:5" ht="12" customHeight="1">
      <c r="A8" s="119" t="s">
        <v>82</v>
      </c>
      <c r="B8" s="119" t="s">
        <v>27</v>
      </c>
      <c r="C8" s="121"/>
      <c r="D8" s="119"/>
      <c r="E8" s="122"/>
    </row>
    <row r="9" spans="1:5" ht="6" customHeight="1">
      <c r="A9" s="117"/>
      <c r="B9" s="117"/>
      <c r="C9" s="117"/>
      <c r="D9" s="117"/>
      <c r="E9" s="117"/>
    </row>
    <row r="10" spans="1:5" ht="12" customHeight="1">
      <c r="A10" s="123" t="s">
        <v>83</v>
      </c>
      <c r="B10" s="124" t="s">
        <v>84</v>
      </c>
      <c r="C10" s="125" t="s">
        <v>85</v>
      </c>
      <c r="D10" s="126" t="s">
        <v>86</v>
      </c>
      <c r="E10" s="125" t="s">
        <v>87</v>
      </c>
    </row>
    <row r="11" spans="1:5" ht="12" customHeight="1">
      <c r="A11" s="127">
        <v>1</v>
      </c>
      <c r="B11" s="128">
        <v>2</v>
      </c>
      <c r="C11" s="129">
        <v>3</v>
      </c>
      <c r="D11" s="130">
        <v>4</v>
      </c>
      <c r="E11" s="129">
        <v>5</v>
      </c>
    </row>
    <row r="12" spans="1:5" ht="3.75" customHeight="1">
      <c r="A12" s="131"/>
      <c r="B12" s="132"/>
      <c r="C12" s="132"/>
      <c r="D12" s="132"/>
      <c r="E12" s="133"/>
    </row>
    <row r="13" spans="1:5" s="134" customFormat="1" ht="12.75" customHeight="1">
      <c r="A13" s="135" t="str">
        <f>Rozpocet!D13</f>
        <v>HSV</v>
      </c>
      <c r="B13" s="136" t="str">
        <f>Rozpocet!E13</f>
        <v>Práce a dodávky HSV</v>
      </c>
      <c r="C13" s="137">
        <f>Rozpocet!I13</f>
        <v>0</v>
      </c>
      <c r="D13" s="138">
        <f>Rozpocet!K13</f>
        <v>31.761657439999997</v>
      </c>
      <c r="E13" s="138">
        <f>Rozpocet!M13</f>
        <v>27.530213</v>
      </c>
    </row>
    <row r="14" spans="1:5" s="134" customFormat="1" ht="12.75" customHeight="1">
      <c r="A14" s="139" t="str">
        <f>Rozpocet!D14</f>
        <v>3</v>
      </c>
      <c r="B14" s="140" t="str">
        <f>Rozpocet!E14</f>
        <v>Svislé a kompletní konstrukce</v>
      </c>
      <c r="C14" s="141">
        <f>Rozpocet!I14</f>
        <v>0</v>
      </c>
      <c r="D14" s="142">
        <f>Rozpocet!K14</f>
        <v>0.096075</v>
      </c>
      <c r="E14" s="142">
        <f>Rozpocet!M14</f>
        <v>0</v>
      </c>
    </row>
    <row r="15" spans="1:5" s="134" customFormat="1" ht="12.75" customHeight="1">
      <c r="A15" s="139" t="str">
        <f>Rozpocet!D17</f>
        <v>4</v>
      </c>
      <c r="B15" s="140" t="str">
        <f>Rozpocet!E17</f>
        <v>Vodorovné konstrukce</v>
      </c>
      <c r="C15" s="141">
        <f>Rozpocet!I17</f>
        <v>0</v>
      </c>
      <c r="D15" s="142">
        <f>Rozpocet!K17</f>
        <v>6.898298829999999</v>
      </c>
      <c r="E15" s="142">
        <f>Rozpocet!M17</f>
        <v>0</v>
      </c>
    </row>
    <row r="16" spans="1:5" s="134" customFormat="1" ht="12.75" customHeight="1">
      <c r="A16" s="139" t="str">
        <f>Rozpocet!D24</f>
        <v>6</v>
      </c>
      <c r="B16" s="140" t="str">
        <f>Rozpocet!E24</f>
        <v>Úpravy povrchů, podlahy a osazování výplní</v>
      </c>
      <c r="C16" s="141">
        <f>Rozpocet!I24</f>
        <v>0</v>
      </c>
      <c r="D16" s="142">
        <f>Rozpocet!K24</f>
        <v>24.75489336</v>
      </c>
      <c r="E16" s="142">
        <f>Rozpocet!M24</f>
        <v>0</v>
      </c>
    </row>
    <row r="17" spans="1:5" s="134" customFormat="1" ht="12.75" customHeight="1">
      <c r="A17" s="139" t="str">
        <f>Rozpocet!D33</f>
        <v>9</v>
      </c>
      <c r="B17" s="140" t="str">
        <f>Rozpocet!E33</f>
        <v>Ostatní konstrukce a práce</v>
      </c>
      <c r="C17" s="141">
        <f>Rozpocet!I33</f>
        <v>0</v>
      </c>
      <c r="D17" s="142">
        <f>Rozpocet!K33</f>
        <v>0.012390250000000002</v>
      </c>
      <c r="E17" s="142">
        <f>Rozpocet!M33</f>
        <v>27.530213</v>
      </c>
    </row>
    <row r="18" spans="1:5" s="134" customFormat="1" ht="12.75" customHeight="1">
      <c r="A18" s="143" t="str">
        <f>Rozpocet!D45</f>
        <v>99</v>
      </c>
      <c r="B18" s="144" t="str">
        <f>Rozpocet!E45</f>
        <v>Přesun hmot</v>
      </c>
      <c r="C18" s="145">
        <f>Rozpocet!I45</f>
        <v>0</v>
      </c>
      <c r="D18" s="146">
        <f>Rozpocet!K45</f>
        <v>0</v>
      </c>
      <c r="E18" s="146">
        <f>Rozpocet!M45</f>
        <v>0</v>
      </c>
    </row>
    <row r="19" spans="1:5" s="134" customFormat="1" ht="12.75" customHeight="1">
      <c r="A19" s="135" t="str">
        <f>Rozpocet!D54</f>
        <v>PSV</v>
      </c>
      <c r="B19" s="136" t="str">
        <f>Rozpocet!E54</f>
        <v>Práce a dodávky PSV</v>
      </c>
      <c r="C19" s="137">
        <f>Rozpocet!I54</f>
        <v>0</v>
      </c>
      <c r="D19" s="138">
        <f>Rozpocet!K54</f>
        <v>18.192702190000006</v>
      </c>
      <c r="E19" s="138">
        <f>Rozpocet!M54</f>
        <v>4.887138</v>
      </c>
    </row>
    <row r="20" spans="1:5" s="134" customFormat="1" ht="12.75" customHeight="1">
      <c r="A20" s="139" t="str">
        <f>Rozpocet!D55</f>
        <v>711</v>
      </c>
      <c r="B20" s="140" t="str">
        <f>Rozpocet!E55</f>
        <v>Izolace proti vodě, vlhkosti a plynům</v>
      </c>
      <c r="C20" s="141">
        <f>Rozpocet!I55</f>
        <v>0</v>
      </c>
      <c r="D20" s="142">
        <f>Rozpocet!K55</f>
        <v>0.045912999999999995</v>
      </c>
      <c r="E20" s="142">
        <f>Rozpocet!M55</f>
        <v>0</v>
      </c>
    </row>
    <row r="21" spans="1:5" s="134" customFormat="1" ht="12.75" customHeight="1">
      <c r="A21" s="139" t="str">
        <f>Rozpocet!D59</f>
        <v>713</v>
      </c>
      <c r="B21" s="140" t="str">
        <f>Rozpocet!E59</f>
        <v>Izolace tepelné</v>
      </c>
      <c r="C21" s="141">
        <f>Rozpocet!I59</f>
        <v>0</v>
      </c>
      <c r="D21" s="142">
        <f>Rozpocet!K59</f>
        <v>0.8923114600000001</v>
      </c>
      <c r="E21" s="142">
        <f>Rozpocet!M59</f>
        <v>0</v>
      </c>
    </row>
    <row r="22" spans="1:5" s="134" customFormat="1" ht="12.75" customHeight="1">
      <c r="A22" s="139" t="str">
        <f>Rozpocet!D71</f>
        <v>721</v>
      </c>
      <c r="B22" s="140" t="str">
        <f>Rozpocet!E71</f>
        <v>Zdravotechnika </v>
      </c>
      <c r="C22" s="141">
        <f>Rozpocet!I71</f>
        <v>0</v>
      </c>
      <c r="D22" s="142">
        <f>Rozpocet!K71</f>
        <v>0.01438</v>
      </c>
      <c r="E22" s="142">
        <f>Rozpocet!M71</f>
        <v>0</v>
      </c>
    </row>
    <row r="23" spans="1:5" s="134" customFormat="1" ht="12.75" customHeight="1">
      <c r="A23" s="139" t="str">
        <f>Rozpocet!D74</f>
        <v>723</v>
      </c>
      <c r="B23" s="140" t="str">
        <f>Rozpocet!E74</f>
        <v>Plynovod</v>
      </c>
      <c r="C23" s="141">
        <f>Rozpocet!I74</f>
        <v>0</v>
      </c>
      <c r="D23" s="142">
        <f>Rozpocet!K74</f>
        <v>0.00147</v>
      </c>
      <c r="E23" s="142">
        <f>Rozpocet!M74</f>
        <v>0</v>
      </c>
    </row>
    <row r="24" spans="1:5" s="134" customFormat="1" ht="12.75" customHeight="1">
      <c r="A24" s="139" t="str">
        <f>Rozpocet!D77</f>
        <v>731</v>
      </c>
      <c r="B24" s="140" t="str">
        <f>Rozpocet!E77</f>
        <v>Ústřední vytápění </v>
      </c>
      <c r="C24" s="141">
        <f>Rozpocet!I77</f>
        <v>0</v>
      </c>
      <c r="D24" s="142">
        <f>Rozpocet!K77</f>
        <v>0.01017</v>
      </c>
      <c r="E24" s="142">
        <f>Rozpocet!M77</f>
        <v>0</v>
      </c>
    </row>
    <row r="25" spans="1:5" s="134" customFormat="1" ht="12.75" customHeight="1">
      <c r="A25" s="139" t="str">
        <f>Rozpocet!D80</f>
        <v>741</v>
      </c>
      <c r="B25" s="140" t="str">
        <f>Rozpocet!E80</f>
        <v>Elektromontáže </v>
      </c>
      <c r="C25" s="141">
        <f>Rozpocet!I80</f>
        <v>0</v>
      </c>
      <c r="D25" s="142">
        <f>Rozpocet!K80</f>
        <v>0</v>
      </c>
      <c r="E25" s="142">
        <f>Rozpocet!M80</f>
        <v>0</v>
      </c>
    </row>
    <row r="26" spans="1:5" s="134" customFormat="1" ht="12.75" customHeight="1">
      <c r="A26" s="139" t="str">
        <f>Rozpocet!D82</f>
        <v>751</v>
      </c>
      <c r="B26" s="140" t="str">
        <f>Rozpocet!E82</f>
        <v>Vzduchotechnika</v>
      </c>
      <c r="C26" s="141">
        <f>Rozpocet!I82</f>
        <v>0</v>
      </c>
      <c r="D26" s="142">
        <f>Rozpocet!K82</f>
        <v>0.0368938</v>
      </c>
      <c r="E26" s="142">
        <f>Rozpocet!M82</f>
        <v>0</v>
      </c>
    </row>
    <row r="27" spans="1:5" s="134" customFormat="1" ht="12.75" customHeight="1">
      <c r="A27" s="139" t="str">
        <f>Rozpocet!D93</f>
        <v>762</v>
      </c>
      <c r="B27" s="140" t="str">
        <f>Rozpocet!E93</f>
        <v>Konstrukce tesařské</v>
      </c>
      <c r="C27" s="141">
        <f>Rozpocet!I93</f>
        <v>0</v>
      </c>
      <c r="D27" s="142">
        <f>Rozpocet!K93</f>
        <v>6.21148082</v>
      </c>
      <c r="E27" s="142">
        <f>Rozpocet!M93</f>
        <v>4.1242515</v>
      </c>
    </row>
    <row r="28" spans="1:5" s="134" customFormat="1" ht="12.75" customHeight="1">
      <c r="A28" s="139" t="str">
        <f>Rozpocet!D113</f>
        <v>763</v>
      </c>
      <c r="B28" s="140" t="str">
        <f>Rozpocet!E113</f>
        <v>Konstrukce suché výstavby</v>
      </c>
      <c r="C28" s="141">
        <f>Rozpocet!I113</f>
        <v>0</v>
      </c>
      <c r="D28" s="142">
        <f>Rozpocet!K113</f>
        <v>8.391017330000002</v>
      </c>
      <c r="E28" s="142">
        <f>Rozpocet!M113</f>
        <v>0.19080000000000003</v>
      </c>
    </row>
    <row r="29" spans="1:5" s="134" customFormat="1" ht="12.75" customHeight="1">
      <c r="A29" s="139" t="str">
        <f>Rozpocet!D131</f>
        <v>764</v>
      </c>
      <c r="B29" s="140" t="str">
        <f>Rozpocet!E131</f>
        <v>Konstrukce klempířské</v>
      </c>
      <c r="C29" s="141">
        <f>Rozpocet!I131</f>
        <v>0</v>
      </c>
      <c r="D29" s="142">
        <f>Rozpocet!K131</f>
        <v>0.068068</v>
      </c>
      <c r="E29" s="142">
        <f>Rozpocet!M131</f>
        <v>0.077588</v>
      </c>
    </row>
    <row r="30" spans="1:5" s="134" customFormat="1" ht="12.75" customHeight="1">
      <c r="A30" s="139" t="str">
        <f>Rozpocet!D135</f>
        <v>765</v>
      </c>
      <c r="B30" s="140" t="str">
        <f>Rozpocet!E135</f>
        <v>Konstrukce pokrývačské</v>
      </c>
      <c r="C30" s="141">
        <f>Rozpocet!I135</f>
        <v>0</v>
      </c>
      <c r="D30" s="142">
        <f>Rozpocet!K135</f>
        <v>0.02537311</v>
      </c>
      <c r="E30" s="142">
        <f>Rozpocet!M135</f>
        <v>0.4704985</v>
      </c>
    </row>
    <row r="31" spans="1:5" s="134" customFormat="1" ht="12.75" customHeight="1">
      <c r="A31" s="139" t="str">
        <f>Rozpocet!D145</f>
        <v>766</v>
      </c>
      <c r="B31" s="140" t="str">
        <f>Rozpocet!E145</f>
        <v>Konstrukce truhlářské</v>
      </c>
      <c r="C31" s="141">
        <f>Rozpocet!I145</f>
        <v>0</v>
      </c>
      <c r="D31" s="142">
        <f>Rozpocet!K145</f>
        <v>0.33059</v>
      </c>
      <c r="E31" s="142">
        <f>Rozpocet!M145</f>
        <v>0.024</v>
      </c>
    </row>
    <row r="32" spans="1:5" s="134" customFormat="1" ht="12.75" customHeight="1">
      <c r="A32" s="139" t="str">
        <f>Rozpocet!D164</f>
        <v>771</v>
      </c>
      <c r="B32" s="140" t="str">
        <f>Rozpocet!E164</f>
        <v>Podlahy z dlaždic</v>
      </c>
      <c r="C32" s="141">
        <f>Rozpocet!I164</f>
        <v>0</v>
      </c>
      <c r="D32" s="142">
        <f>Rozpocet!K164</f>
        <v>0.17950999999999998</v>
      </c>
      <c r="E32" s="142">
        <f>Rozpocet!M164</f>
        <v>0</v>
      </c>
    </row>
    <row r="33" spans="1:5" s="134" customFormat="1" ht="12.75" customHeight="1">
      <c r="A33" s="139" t="str">
        <f>Rozpocet!D169</f>
        <v>775</v>
      </c>
      <c r="B33" s="140" t="str">
        <f>Rozpocet!E169</f>
        <v>Podlahy skládané (parkety, vlysy, lamely aj.)</v>
      </c>
      <c r="C33" s="141">
        <f>Rozpocet!I169</f>
        <v>0</v>
      </c>
      <c r="D33" s="142">
        <f>Rozpocet!K169</f>
        <v>0.73128778</v>
      </c>
      <c r="E33" s="142">
        <f>Rozpocet!M169</f>
        <v>0</v>
      </c>
    </row>
    <row r="34" spans="1:5" s="134" customFormat="1" ht="12.75" customHeight="1">
      <c r="A34" s="139" t="str">
        <f>Rozpocet!D177</f>
        <v>781</v>
      </c>
      <c r="B34" s="140" t="str">
        <f>Rozpocet!E177</f>
        <v>Dokončovací práce - obklady keramické</v>
      </c>
      <c r="C34" s="141">
        <f>Rozpocet!I177</f>
        <v>0</v>
      </c>
      <c r="D34" s="142">
        <f>Rozpocet!K177</f>
        <v>1.04251218</v>
      </c>
      <c r="E34" s="142">
        <f>Rozpocet!M177</f>
        <v>0</v>
      </c>
    </row>
    <row r="35" spans="1:5" s="134" customFormat="1" ht="12.75" customHeight="1">
      <c r="A35" s="139" t="str">
        <f>Rozpocet!D181</f>
        <v>783</v>
      </c>
      <c r="B35" s="140" t="str">
        <f>Rozpocet!E181</f>
        <v>Dokončovací práce - nátěry</v>
      </c>
      <c r="C35" s="141">
        <f>Rozpocet!I181</f>
        <v>0</v>
      </c>
      <c r="D35" s="142">
        <f>Rozpocet!K181</f>
        <v>0.02892595</v>
      </c>
      <c r="E35" s="142">
        <f>Rozpocet!M181</f>
        <v>0</v>
      </c>
    </row>
    <row r="36" spans="1:5" s="134" customFormat="1" ht="12.75" customHeight="1">
      <c r="A36" s="139" t="str">
        <f>Rozpocet!D184</f>
        <v>784</v>
      </c>
      <c r="B36" s="140" t="str">
        <f>Rozpocet!E184</f>
        <v>Dokončovací práce - malby</v>
      </c>
      <c r="C36" s="141">
        <f>Rozpocet!I184</f>
        <v>0</v>
      </c>
      <c r="D36" s="142">
        <f>Rozpocet!K184</f>
        <v>0.18279876000000003</v>
      </c>
      <c r="E36" s="142">
        <f>Rozpocet!M184</f>
        <v>0</v>
      </c>
    </row>
    <row r="37" spans="1:5" s="134" customFormat="1" ht="12.75" customHeight="1">
      <c r="A37" s="135" t="str">
        <f>Rozpocet!D188</f>
        <v>M</v>
      </c>
      <c r="B37" s="136" t="str">
        <f>Rozpocet!E188</f>
        <v>Ostatní</v>
      </c>
      <c r="C37" s="137">
        <f>Rozpocet!I188</f>
        <v>0</v>
      </c>
      <c r="D37" s="138">
        <f>Rozpocet!K188</f>
        <v>0</v>
      </c>
      <c r="E37" s="138">
        <f>Rozpocet!M188</f>
        <v>0</v>
      </c>
    </row>
    <row r="38" spans="1:5" s="134" customFormat="1" ht="12.75" customHeight="1">
      <c r="A38" s="139" t="str">
        <f>Rozpocet!D189</f>
        <v>25-M</v>
      </c>
      <c r="B38" s="140" t="str">
        <f>Rozpocet!E189</f>
        <v>Ostatní náklady spojené se stavbou</v>
      </c>
      <c r="C38" s="141">
        <f>Rozpocet!I189</f>
        <v>0</v>
      </c>
      <c r="D38" s="142">
        <f>Rozpocet!K189</f>
        <v>0</v>
      </c>
      <c r="E38" s="142">
        <f>Rozpocet!M189</f>
        <v>0</v>
      </c>
    </row>
    <row r="39" spans="2:5" s="147" customFormat="1" ht="12.75" customHeight="1">
      <c r="B39" s="148" t="s">
        <v>88</v>
      </c>
      <c r="C39" s="149">
        <f>Rozpocet!I195</f>
        <v>0</v>
      </c>
      <c r="D39" s="150">
        <f>Rozpocet!K195</f>
        <v>49.95435963</v>
      </c>
      <c r="E39" s="150">
        <f>Rozpocet!M195</f>
        <v>32.417351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5"/>
  <sheetViews>
    <sheetView showGridLines="0" zoomScalePageLayoutView="0" workbookViewId="0" topLeftCell="A1">
      <pane ySplit="12" topLeftCell="BM182" activePane="bottomLeft" state="frozen"/>
      <selection pane="topLeft" activeCell="V41" sqref="V41"/>
      <selection pane="bottomLeft" activeCell="E60" sqref="E60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77</v>
      </c>
      <c r="B2" s="119"/>
      <c r="C2" s="119" t="str">
        <f>'Krycí list'!E5</f>
        <v>Podkrovní byt Rooseveltova 26- č.p.618, byt č.1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78</v>
      </c>
      <c r="B3" s="119"/>
      <c r="C3" s="119" t="str">
        <f>'Krycí list'!E7</f>
        <v> 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79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6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11.25" customHeight="1">
      <c r="A6" s="119" t="s">
        <v>80</v>
      </c>
      <c r="B6" s="119"/>
      <c r="C6" s="119" t="str">
        <f>'Krycí list'!E26</f>
        <v>Městská část Praha 6</v>
      </c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81</v>
      </c>
      <c r="B7" s="119"/>
      <c r="C7" s="119" t="str">
        <f>'Krycí list'!E28</f>
        <v> 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82</v>
      </c>
      <c r="B8" s="119"/>
      <c r="C8" s="119" t="s">
        <v>27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5.2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2"/>
      <c r="P9" s="152"/>
      <c r="Q9" s="151"/>
      <c r="R9" s="151"/>
      <c r="S9" s="151"/>
      <c r="T9" s="151"/>
    </row>
    <row r="10" spans="1:21" ht="21.75" customHeight="1">
      <c r="A10" s="123" t="s">
        <v>90</v>
      </c>
      <c r="B10" s="124" t="s">
        <v>91</v>
      </c>
      <c r="C10" s="124" t="s">
        <v>92</v>
      </c>
      <c r="D10" s="124" t="s">
        <v>93</v>
      </c>
      <c r="E10" s="124" t="s">
        <v>84</v>
      </c>
      <c r="F10" s="124" t="s">
        <v>94</v>
      </c>
      <c r="G10" s="124" t="s">
        <v>95</v>
      </c>
      <c r="H10" s="124" t="s">
        <v>96</v>
      </c>
      <c r="I10" s="124" t="s">
        <v>85</v>
      </c>
      <c r="J10" s="124" t="s">
        <v>97</v>
      </c>
      <c r="K10" s="124" t="s">
        <v>86</v>
      </c>
      <c r="L10" s="124" t="s">
        <v>98</v>
      </c>
      <c r="M10" s="124" t="s">
        <v>99</v>
      </c>
      <c r="N10" s="124" t="s">
        <v>100</v>
      </c>
      <c r="O10" s="153" t="s">
        <v>101</v>
      </c>
      <c r="P10" s="154" t="s">
        <v>102</v>
      </c>
      <c r="Q10" s="124"/>
      <c r="R10" s="124"/>
      <c r="S10" s="124"/>
      <c r="T10" s="155" t="s">
        <v>103</v>
      </c>
      <c r="U10" s="156"/>
    </row>
    <row r="11" spans="1:21" ht="11.25" customHeight="1">
      <c r="A11" s="127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/>
      <c r="K11" s="128"/>
      <c r="L11" s="128"/>
      <c r="M11" s="128"/>
      <c r="N11" s="128">
        <v>10</v>
      </c>
      <c r="O11" s="157">
        <v>11</v>
      </c>
      <c r="P11" s="158">
        <v>12</v>
      </c>
      <c r="Q11" s="128"/>
      <c r="R11" s="128"/>
      <c r="S11" s="128"/>
      <c r="T11" s="159">
        <v>11</v>
      </c>
      <c r="U11" s="156"/>
    </row>
    <row r="12" spans="1:20" ht="3.7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60"/>
      <c r="Q12" s="151"/>
      <c r="R12" s="151"/>
      <c r="S12" s="151"/>
      <c r="T12" s="151"/>
    </row>
    <row r="13" spans="1:16" s="134" customFormat="1" ht="12.75" customHeight="1">
      <c r="A13" s="161"/>
      <c r="B13" s="162" t="s">
        <v>64</v>
      </c>
      <c r="C13" s="161"/>
      <c r="D13" s="161" t="s">
        <v>43</v>
      </c>
      <c r="E13" s="161" t="s">
        <v>104</v>
      </c>
      <c r="F13" s="161"/>
      <c r="G13" s="161"/>
      <c r="H13" s="161"/>
      <c r="I13" s="163">
        <f>I14+I17+I24+I33</f>
        <v>0</v>
      </c>
      <c r="J13" s="161"/>
      <c r="K13" s="164">
        <f>K14+K17+K24+K33</f>
        <v>31.761657439999997</v>
      </c>
      <c r="L13" s="161"/>
      <c r="M13" s="164">
        <f>M14+M17+M24+M33</f>
        <v>27.530213</v>
      </c>
      <c r="N13" s="161"/>
      <c r="P13" s="136" t="s">
        <v>105</v>
      </c>
    </row>
    <row r="14" spans="2:16" s="134" customFormat="1" ht="12.75" customHeight="1">
      <c r="B14" s="139" t="s">
        <v>64</v>
      </c>
      <c r="D14" s="140" t="s">
        <v>106</v>
      </c>
      <c r="E14" s="140" t="s">
        <v>107</v>
      </c>
      <c r="I14" s="141">
        <f>SUM(I15:I16)</f>
        <v>0</v>
      </c>
      <c r="K14" s="142">
        <f>SUM(K15:K16)</f>
        <v>0.096075</v>
      </c>
      <c r="M14" s="142">
        <f>SUM(M15:M16)</f>
        <v>0</v>
      </c>
      <c r="P14" s="140" t="s">
        <v>108</v>
      </c>
    </row>
    <row r="15" spans="1:16" s="14" customFormat="1" ht="24" customHeight="1">
      <c r="A15" s="165" t="s">
        <v>108</v>
      </c>
      <c r="B15" s="165" t="s">
        <v>109</v>
      </c>
      <c r="C15" s="165" t="s">
        <v>110</v>
      </c>
      <c r="D15" s="166" t="s">
        <v>111</v>
      </c>
      <c r="E15" s="167" t="s">
        <v>112</v>
      </c>
      <c r="F15" s="165" t="s">
        <v>113</v>
      </c>
      <c r="G15" s="168">
        <v>1</v>
      </c>
      <c r="H15" s="169"/>
      <c r="I15" s="169">
        <f>ROUND(G15*H15,2)</f>
        <v>0</v>
      </c>
      <c r="J15" s="170">
        <v>0</v>
      </c>
      <c r="K15" s="168">
        <f>G15*J15</f>
        <v>0</v>
      </c>
      <c r="L15" s="170">
        <v>0</v>
      </c>
      <c r="M15" s="168">
        <f>G15*L15</f>
        <v>0</v>
      </c>
      <c r="N15" s="171">
        <v>14</v>
      </c>
      <c r="O15" s="172">
        <v>8</v>
      </c>
      <c r="P15" s="173" t="s">
        <v>114</v>
      </c>
    </row>
    <row r="16" spans="1:16" s="14" customFormat="1" ht="24" customHeight="1">
      <c r="A16" s="174" t="s">
        <v>114</v>
      </c>
      <c r="B16" s="174" t="s">
        <v>115</v>
      </c>
      <c r="C16" s="174" t="s">
        <v>116</v>
      </c>
      <c r="D16" s="175" t="s">
        <v>117</v>
      </c>
      <c r="E16" s="176" t="s">
        <v>118</v>
      </c>
      <c r="F16" s="174" t="s">
        <v>119</v>
      </c>
      <c r="G16" s="177">
        <v>1.5</v>
      </c>
      <c r="H16" s="178"/>
      <c r="I16" s="178">
        <f>ROUND(G16*H16,2)</f>
        <v>0</v>
      </c>
      <c r="J16" s="179">
        <v>0.06405</v>
      </c>
      <c r="K16" s="177">
        <f>G16*J16</f>
        <v>0.096075</v>
      </c>
      <c r="L16" s="179">
        <v>0</v>
      </c>
      <c r="M16" s="177">
        <f>G16*L16</f>
        <v>0</v>
      </c>
      <c r="N16" s="180">
        <v>14</v>
      </c>
      <c r="O16" s="181">
        <v>4</v>
      </c>
      <c r="P16" s="14" t="s">
        <v>114</v>
      </c>
    </row>
    <row r="17" spans="2:16" s="134" customFormat="1" ht="12.75" customHeight="1">
      <c r="B17" s="139" t="s">
        <v>64</v>
      </c>
      <c r="D17" s="140" t="s">
        <v>120</v>
      </c>
      <c r="E17" s="140" t="s">
        <v>121</v>
      </c>
      <c r="I17" s="141">
        <f>SUM(I18:I23)</f>
        <v>0</v>
      </c>
      <c r="K17" s="142">
        <f>SUM(K18:K23)</f>
        <v>6.898298829999999</v>
      </c>
      <c r="M17" s="142">
        <f>SUM(M18:M23)</f>
        <v>0</v>
      </c>
      <c r="P17" s="140" t="s">
        <v>108</v>
      </c>
    </row>
    <row r="18" spans="1:16" s="14" customFormat="1" ht="24" customHeight="1">
      <c r="A18" s="174" t="s">
        <v>106</v>
      </c>
      <c r="B18" s="174" t="s">
        <v>115</v>
      </c>
      <c r="C18" s="174" t="s">
        <v>116</v>
      </c>
      <c r="D18" s="175" t="s">
        <v>122</v>
      </c>
      <c r="E18" s="176" t="s">
        <v>123</v>
      </c>
      <c r="F18" s="174" t="s">
        <v>119</v>
      </c>
      <c r="G18" s="177">
        <v>96.425</v>
      </c>
      <c r="H18" s="178"/>
      <c r="I18" s="178">
        <f aca="true" t="shared" si="0" ref="I18:I23">ROUND(G18*H18,2)</f>
        <v>0</v>
      </c>
      <c r="J18" s="179">
        <v>0.01083</v>
      </c>
      <c r="K18" s="177">
        <f aca="true" t="shared" si="1" ref="K18:K23">G18*J18</f>
        <v>1.0442827499999998</v>
      </c>
      <c r="L18" s="179">
        <v>0</v>
      </c>
      <c r="M18" s="177">
        <f aca="true" t="shared" si="2" ref="M18:M23">G18*L18</f>
        <v>0</v>
      </c>
      <c r="N18" s="180">
        <v>14</v>
      </c>
      <c r="O18" s="181">
        <v>4</v>
      </c>
      <c r="P18" s="14" t="s">
        <v>114</v>
      </c>
    </row>
    <row r="19" spans="1:16" s="14" customFormat="1" ht="13.5" customHeight="1">
      <c r="A19" s="174" t="s">
        <v>120</v>
      </c>
      <c r="B19" s="174" t="s">
        <v>115</v>
      </c>
      <c r="C19" s="174" t="s">
        <v>124</v>
      </c>
      <c r="D19" s="175" t="s">
        <v>125</v>
      </c>
      <c r="E19" s="176" t="s">
        <v>126</v>
      </c>
      <c r="F19" s="174" t="s">
        <v>127</v>
      </c>
      <c r="G19" s="177">
        <v>8</v>
      </c>
      <c r="H19" s="178"/>
      <c r="I19" s="178">
        <f t="shared" si="0"/>
        <v>0</v>
      </c>
      <c r="J19" s="179">
        <v>0.08235</v>
      </c>
      <c r="K19" s="177">
        <f t="shared" si="1"/>
        <v>0.6588</v>
      </c>
      <c r="L19" s="179">
        <v>0</v>
      </c>
      <c r="M19" s="177">
        <f t="shared" si="2"/>
        <v>0</v>
      </c>
      <c r="N19" s="180">
        <v>14</v>
      </c>
      <c r="O19" s="181">
        <v>4</v>
      </c>
      <c r="P19" s="14" t="s">
        <v>114</v>
      </c>
    </row>
    <row r="20" spans="1:16" s="14" customFormat="1" ht="13.5" customHeight="1">
      <c r="A20" s="174" t="s">
        <v>128</v>
      </c>
      <c r="B20" s="174" t="s">
        <v>115</v>
      </c>
      <c r="C20" s="174" t="s">
        <v>124</v>
      </c>
      <c r="D20" s="175" t="s">
        <v>129</v>
      </c>
      <c r="E20" s="176" t="s">
        <v>130</v>
      </c>
      <c r="F20" s="174" t="s">
        <v>127</v>
      </c>
      <c r="G20" s="177">
        <v>28</v>
      </c>
      <c r="H20" s="178"/>
      <c r="I20" s="178">
        <f t="shared" si="0"/>
        <v>0</v>
      </c>
      <c r="J20" s="179">
        <v>0.059</v>
      </c>
      <c r="K20" s="177">
        <f t="shared" si="1"/>
        <v>1.652</v>
      </c>
      <c r="L20" s="179">
        <v>0</v>
      </c>
      <c r="M20" s="177">
        <f t="shared" si="2"/>
        <v>0</v>
      </c>
      <c r="N20" s="180">
        <v>14</v>
      </c>
      <c r="O20" s="181">
        <v>4</v>
      </c>
      <c r="P20" s="14" t="s">
        <v>114</v>
      </c>
    </row>
    <row r="21" spans="1:16" s="14" customFormat="1" ht="24" customHeight="1">
      <c r="A21" s="174" t="s">
        <v>131</v>
      </c>
      <c r="B21" s="174" t="s">
        <v>115</v>
      </c>
      <c r="C21" s="174" t="s">
        <v>116</v>
      </c>
      <c r="D21" s="175" t="s">
        <v>132</v>
      </c>
      <c r="E21" s="176" t="s">
        <v>133</v>
      </c>
      <c r="F21" s="174" t="s">
        <v>134</v>
      </c>
      <c r="G21" s="177">
        <v>3.048</v>
      </c>
      <c r="H21" s="178"/>
      <c r="I21" s="178">
        <f t="shared" si="0"/>
        <v>0</v>
      </c>
      <c r="J21" s="179">
        <v>0.01221</v>
      </c>
      <c r="K21" s="177">
        <f t="shared" si="1"/>
        <v>0.03721608</v>
      </c>
      <c r="L21" s="179">
        <v>0</v>
      </c>
      <c r="M21" s="177">
        <f t="shared" si="2"/>
        <v>0</v>
      </c>
      <c r="N21" s="180">
        <v>14</v>
      </c>
      <c r="O21" s="181">
        <v>4</v>
      </c>
      <c r="P21" s="14" t="s">
        <v>114</v>
      </c>
    </row>
    <row r="22" spans="1:16" s="14" customFormat="1" ht="13.5" customHeight="1">
      <c r="A22" s="165" t="s">
        <v>135</v>
      </c>
      <c r="B22" s="165" t="s">
        <v>109</v>
      </c>
      <c r="C22" s="165" t="s">
        <v>110</v>
      </c>
      <c r="D22" s="166" t="s">
        <v>136</v>
      </c>
      <c r="E22" s="167" t="s">
        <v>137</v>
      </c>
      <c r="F22" s="165" t="s">
        <v>134</v>
      </c>
      <c r="G22" s="168">
        <v>1.424</v>
      </c>
      <c r="H22" s="169"/>
      <c r="I22" s="169">
        <f t="shared" si="0"/>
        <v>0</v>
      </c>
      <c r="J22" s="170">
        <v>1</v>
      </c>
      <c r="K22" s="168">
        <f t="shared" si="1"/>
        <v>1.424</v>
      </c>
      <c r="L22" s="170">
        <v>0</v>
      </c>
      <c r="M22" s="168">
        <f t="shared" si="2"/>
        <v>0</v>
      </c>
      <c r="N22" s="171">
        <v>14</v>
      </c>
      <c r="O22" s="172">
        <v>8</v>
      </c>
      <c r="P22" s="173" t="s">
        <v>114</v>
      </c>
    </row>
    <row r="23" spans="1:16" s="14" customFormat="1" ht="13.5" customHeight="1">
      <c r="A23" s="165" t="s">
        <v>138</v>
      </c>
      <c r="B23" s="165" t="s">
        <v>109</v>
      </c>
      <c r="C23" s="165" t="s">
        <v>110</v>
      </c>
      <c r="D23" s="166" t="s">
        <v>139</v>
      </c>
      <c r="E23" s="167" t="s">
        <v>140</v>
      </c>
      <c r="F23" s="165" t="s">
        <v>134</v>
      </c>
      <c r="G23" s="168">
        <v>2.082</v>
      </c>
      <c r="H23" s="169"/>
      <c r="I23" s="169">
        <f t="shared" si="0"/>
        <v>0</v>
      </c>
      <c r="J23" s="170">
        <v>1</v>
      </c>
      <c r="K23" s="168">
        <f t="shared" si="1"/>
        <v>2.082</v>
      </c>
      <c r="L23" s="170">
        <v>0</v>
      </c>
      <c r="M23" s="168">
        <f t="shared" si="2"/>
        <v>0</v>
      </c>
      <c r="N23" s="171">
        <v>14</v>
      </c>
      <c r="O23" s="172">
        <v>8</v>
      </c>
      <c r="P23" s="173" t="s">
        <v>114</v>
      </c>
    </row>
    <row r="24" spans="2:16" s="134" customFormat="1" ht="12.75" customHeight="1">
      <c r="B24" s="139" t="s">
        <v>64</v>
      </c>
      <c r="D24" s="140" t="s">
        <v>131</v>
      </c>
      <c r="E24" s="140" t="s">
        <v>141</v>
      </c>
      <c r="I24" s="141">
        <f>SUM(I25:I32)</f>
        <v>0</v>
      </c>
      <c r="K24" s="142">
        <f>SUM(K25:K32)</f>
        <v>24.75489336</v>
      </c>
      <c r="M24" s="142">
        <f>SUM(M25:M32)</f>
        <v>0</v>
      </c>
      <c r="P24" s="140" t="s">
        <v>108</v>
      </c>
    </row>
    <row r="25" spans="1:16" s="14" customFormat="1" ht="13.5" customHeight="1">
      <c r="A25" s="174" t="s">
        <v>142</v>
      </c>
      <c r="B25" s="174" t="s">
        <v>115</v>
      </c>
      <c r="C25" s="174" t="s">
        <v>116</v>
      </c>
      <c r="D25" s="175" t="s">
        <v>143</v>
      </c>
      <c r="E25" s="176" t="s">
        <v>144</v>
      </c>
      <c r="F25" s="174" t="s">
        <v>119</v>
      </c>
      <c r="G25" s="177">
        <v>3.165</v>
      </c>
      <c r="H25" s="178"/>
      <c r="I25" s="178">
        <f aca="true" t="shared" si="3" ref="I25:I32">ROUND(G25*H25,2)</f>
        <v>0</v>
      </c>
      <c r="J25" s="179">
        <v>0.0154</v>
      </c>
      <c r="K25" s="177">
        <f aca="true" t="shared" si="4" ref="K25:K32">G25*J25</f>
        <v>0.048741</v>
      </c>
      <c r="L25" s="179">
        <v>0</v>
      </c>
      <c r="M25" s="177">
        <f aca="true" t="shared" si="5" ref="M25:M32">G25*L25</f>
        <v>0</v>
      </c>
      <c r="N25" s="180">
        <v>14</v>
      </c>
      <c r="O25" s="181">
        <v>4</v>
      </c>
      <c r="P25" s="14" t="s">
        <v>114</v>
      </c>
    </row>
    <row r="26" spans="1:16" s="14" customFormat="1" ht="24" customHeight="1">
      <c r="A26" s="174" t="s">
        <v>145</v>
      </c>
      <c r="B26" s="174" t="s">
        <v>115</v>
      </c>
      <c r="C26" s="174" t="s">
        <v>116</v>
      </c>
      <c r="D26" s="175" t="s">
        <v>146</v>
      </c>
      <c r="E26" s="176" t="s">
        <v>147</v>
      </c>
      <c r="F26" s="174" t="s">
        <v>119</v>
      </c>
      <c r="G26" s="177">
        <v>34.863</v>
      </c>
      <c r="H26" s="178"/>
      <c r="I26" s="178">
        <f t="shared" si="3"/>
        <v>0</v>
      </c>
      <c r="J26" s="179">
        <v>0.01103</v>
      </c>
      <c r="K26" s="177">
        <f t="shared" si="4"/>
        <v>0.38453888999999997</v>
      </c>
      <c r="L26" s="179">
        <v>0</v>
      </c>
      <c r="M26" s="177">
        <f t="shared" si="5"/>
        <v>0</v>
      </c>
      <c r="N26" s="180">
        <v>14</v>
      </c>
      <c r="O26" s="181">
        <v>4</v>
      </c>
      <c r="P26" s="14" t="s">
        <v>114</v>
      </c>
    </row>
    <row r="27" spans="1:16" s="14" customFormat="1" ht="13.5" customHeight="1">
      <c r="A27" s="174" t="s">
        <v>148</v>
      </c>
      <c r="B27" s="174" t="s">
        <v>115</v>
      </c>
      <c r="C27" s="174" t="s">
        <v>116</v>
      </c>
      <c r="D27" s="175" t="s">
        <v>149</v>
      </c>
      <c r="E27" s="176" t="s">
        <v>150</v>
      </c>
      <c r="F27" s="174" t="s">
        <v>151</v>
      </c>
      <c r="G27" s="177">
        <v>9.511</v>
      </c>
      <c r="H27" s="178"/>
      <c r="I27" s="178">
        <f t="shared" si="3"/>
        <v>0</v>
      </c>
      <c r="J27" s="179">
        <v>2.45329</v>
      </c>
      <c r="K27" s="177">
        <f t="shared" si="4"/>
        <v>23.33324119</v>
      </c>
      <c r="L27" s="179">
        <v>0</v>
      </c>
      <c r="M27" s="177">
        <f t="shared" si="5"/>
        <v>0</v>
      </c>
      <c r="N27" s="180">
        <v>14</v>
      </c>
      <c r="O27" s="181">
        <v>4</v>
      </c>
      <c r="P27" s="14" t="s">
        <v>114</v>
      </c>
    </row>
    <row r="28" spans="1:16" s="14" customFormat="1" ht="13.5" customHeight="1">
      <c r="A28" s="174" t="s">
        <v>152</v>
      </c>
      <c r="B28" s="174" t="s">
        <v>115</v>
      </c>
      <c r="C28" s="174" t="s">
        <v>116</v>
      </c>
      <c r="D28" s="175" t="s">
        <v>153</v>
      </c>
      <c r="E28" s="176" t="s">
        <v>154</v>
      </c>
      <c r="F28" s="174" t="s">
        <v>151</v>
      </c>
      <c r="G28" s="177">
        <v>9.511</v>
      </c>
      <c r="H28" s="178"/>
      <c r="I28" s="178">
        <f t="shared" si="3"/>
        <v>0</v>
      </c>
      <c r="J28" s="179">
        <v>0</v>
      </c>
      <c r="K28" s="177">
        <f t="shared" si="4"/>
        <v>0</v>
      </c>
      <c r="L28" s="179">
        <v>0</v>
      </c>
      <c r="M28" s="177">
        <f t="shared" si="5"/>
        <v>0</v>
      </c>
      <c r="N28" s="180">
        <v>14</v>
      </c>
      <c r="O28" s="181">
        <v>4</v>
      </c>
      <c r="P28" s="14" t="s">
        <v>114</v>
      </c>
    </row>
    <row r="29" spans="1:16" s="14" customFormat="1" ht="13.5" customHeight="1">
      <c r="A29" s="174" t="s">
        <v>155</v>
      </c>
      <c r="B29" s="174" t="s">
        <v>115</v>
      </c>
      <c r="C29" s="174" t="s">
        <v>116</v>
      </c>
      <c r="D29" s="175" t="s">
        <v>156</v>
      </c>
      <c r="E29" s="176" t="s">
        <v>157</v>
      </c>
      <c r="F29" s="174" t="s">
        <v>134</v>
      </c>
      <c r="G29" s="177">
        <v>0.492</v>
      </c>
      <c r="H29" s="178"/>
      <c r="I29" s="178">
        <f t="shared" si="3"/>
        <v>0</v>
      </c>
      <c r="J29" s="179">
        <v>1.05306</v>
      </c>
      <c r="K29" s="177">
        <f t="shared" si="4"/>
        <v>0.5181055200000001</v>
      </c>
      <c r="L29" s="179">
        <v>0</v>
      </c>
      <c r="M29" s="177">
        <f t="shared" si="5"/>
        <v>0</v>
      </c>
      <c r="N29" s="180">
        <v>14</v>
      </c>
      <c r="O29" s="181">
        <v>4</v>
      </c>
      <c r="P29" s="14" t="s">
        <v>114</v>
      </c>
    </row>
    <row r="30" spans="1:16" s="14" customFormat="1" ht="13.5" customHeight="1">
      <c r="A30" s="174" t="s">
        <v>158</v>
      </c>
      <c r="B30" s="174" t="s">
        <v>115</v>
      </c>
      <c r="C30" s="174" t="s">
        <v>116</v>
      </c>
      <c r="D30" s="175" t="s">
        <v>159</v>
      </c>
      <c r="E30" s="176" t="s">
        <v>160</v>
      </c>
      <c r="F30" s="174" t="s">
        <v>119</v>
      </c>
      <c r="G30" s="177">
        <v>89.723</v>
      </c>
      <c r="H30" s="178"/>
      <c r="I30" s="178">
        <f t="shared" si="3"/>
        <v>0</v>
      </c>
      <c r="J30" s="179">
        <v>0.00012</v>
      </c>
      <c r="K30" s="177">
        <f t="shared" si="4"/>
        <v>0.01076676</v>
      </c>
      <c r="L30" s="179">
        <v>0</v>
      </c>
      <c r="M30" s="177">
        <f t="shared" si="5"/>
        <v>0</v>
      </c>
      <c r="N30" s="180">
        <v>14</v>
      </c>
      <c r="O30" s="181">
        <v>4</v>
      </c>
      <c r="P30" s="14" t="s">
        <v>114</v>
      </c>
    </row>
    <row r="31" spans="1:16" s="14" customFormat="1" ht="24" customHeight="1">
      <c r="A31" s="174" t="s">
        <v>161</v>
      </c>
      <c r="B31" s="174" t="s">
        <v>115</v>
      </c>
      <c r="C31" s="174" t="s">
        <v>116</v>
      </c>
      <c r="D31" s="175" t="s">
        <v>162</v>
      </c>
      <c r="E31" s="176" t="s">
        <v>163</v>
      </c>
      <c r="F31" s="174" t="s">
        <v>127</v>
      </c>
      <c r="G31" s="177">
        <v>1</v>
      </c>
      <c r="H31" s="178"/>
      <c r="I31" s="178">
        <f t="shared" si="3"/>
        <v>0</v>
      </c>
      <c r="J31" s="179">
        <v>0.4417</v>
      </c>
      <c r="K31" s="177">
        <f t="shared" si="4"/>
        <v>0.4417</v>
      </c>
      <c r="L31" s="179">
        <v>0</v>
      </c>
      <c r="M31" s="177">
        <f t="shared" si="5"/>
        <v>0</v>
      </c>
      <c r="N31" s="180">
        <v>14</v>
      </c>
      <c r="O31" s="181">
        <v>4</v>
      </c>
      <c r="P31" s="14" t="s">
        <v>114</v>
      </c>
    </row>
    <row r="32" spans="1:16" s="14" customFormat="1" ht="13.5" customHeight="1">
      <c r="A32" s="165" t="s">
        <v>164</v>
      </c>
      <c r="B32" s="165" t="s">
        <v>109</v>
      </c>
      <c r="C32" s="165" t="s">
        <v>110</v>
      </c>
      <c r="D32" s="166" t="s">
        <v>165</v>
      </c>
      <c r="E32" s="167" t="s">
        <v>166</v>
      </c>
      <c r="F32" s="165" t="s">
        <v>127</v>
      </c>
      <c r="G32" s="168">
        <v>1</v>
      </c>
      <c r="H32" s="169"/>
      <c r="I32" s="169">
        <f t="shared" si="3"/>
        <v>0</v>
      </c>
      <c r="J32" s="170">
        <v>0.0178</v>
      </c>
      <c r="K32" s="168">
        <f t="shared" si="4"/>
        <v>0.0178</v>
      </c>
      <c r="L32" s="170">
        <v>0</v>
      </c>
      <c r="M32" s="168">
        <f t="shared" si="5"/>
        <v>0</v>
      </c>
      <c r="N32" s="171">
        <v>14</v>
      </c>
      <c r="O32" s="172">
        <v>8</v>
      </c>
      <c r="P32" s="173" t="s">
        <v>114</v>
      </c>
    </row>
    <row r="33" spans="2:16" s="134" customFormat="1" ht="12.75" customHeight="1">
      <c r="B33" s="139" t="s">
        <v>64</v>
      </c>
      <c r="D33" s="140" t="s">
        <v>142</v>
      </c>
      <c r="E33" s="140" t="s">
        <v>167</v>
      </c>
      <c r="I33" s="141">
        <f>I34+SUM(I35:I45)</f>
        <v>0</v>
      </c>
      <c r="K33" s="142">
        <f>K34+SUM(K35:K45)</f>
        <v>0.012390250000000002</v>
      </c>
      <c r="M33" s="142">
        <f>M34+SUM(M35:M45)</f>
        <v>27.530213</v>
      </c>
      <c r="P33" s="140" t="s">
        <v>108</v>
      </c>
    </row>
    <row r="34" spans="1:16" s="14" customFormat="1" ht="13.5" customHeight="1">
      <c r="A34" s="174" t="s">
        <v>168</v>
      </c>
      <c r="B34" s="174" t="s">
        <v>115</v>
      </c>
      <c r="C34" s="174" t="s">
        <v>169</v>
      </c>
      <c r="D34" s="175" t="s">
        <v>170</v>
      </c>
      <c r="E34" s="176" t="s">
        <v>171</v>
      </c>
      <c r="F34" s="174" t="s">
        <v>172</v>
      </c>
      <c r="G34" s="177">
        <v>20</v>
      </c>
      <c r="H34" s="178"/>
      <c r="I34" s="178">
        <f aca="true" t="shared" si="6" ref="I34:I44">ROUND(G34*H34,2)</f>
        <v>0</v>
      </c>
      <c r="J34" s="179">
        <v>0</v>
      </c>
      <c r="K34" s="177">
        <f aca="true" t="shared" si="7" ref="K34:K44">G34*J34</f>
        <v>0</v>
      </c>
      <c r="L34" s="179">
        <v>0</v>
      </c>
      <c r="M34" s="177">
        <f aca="true" t="shared" si="8" ref="M34:M44">G34*L34</f>
        <v>0</v>
      </c>
      <c r="N34" s="180">
        <v>14</v>
      </c>
      <c r="O34" s="181">
        <v>4</v>
      </c>
      <c r="P34" s="14" t="s">
        <v>114</v>
      </c>
    </row>
    <row r="35" spans="1:16" s="14" customFormat="1" ht="24" customHeight="1">
      <c r="A35" s="174" t="s">
        <v>173</v>
      </c>
      <c r="B35" s="174" t="s">
        <v>115</v>
      </c>
      <c r="C35" s="174" t="s">
        <v>169</v>
      </c>
      <c r="D35" s="175" t="s">
        <v>174</v>
      </c>
      <c r="E35" s="176" t="s">
        <v>175</v>
      </c>
      <c r="F35" s="174" t="s">
        <v>119</v>
      </c>
      <c r="G35" s="177">
        <v>42.725</v>
      </c>
      <c r="H35" s="178"/>
      <c r="I35" s="178">
        <f t="shared" si="6"/>
        <v>0</v>
      </c>
      <c r="J35" s="179">
        <v>0.00021</v>
      </c>
      <c r="K35" s="177">
        <f t="shared" si="7"/>
        <v>0.008972250000000001</v>
      </c>
      <c r="L35" s="179">
        <v>0</v>
      </c>
      <c r="M35" s="177">
        <f t="shared" si="8"/>
        <v>0</v>
      </c>
      <c r="N35" s="180">
        <v>14</v>
      </c>
      <c r="O35" s="181">
        <v>4</v>
      </c>
      <c r="P35" s="14" t="s">
        <v>114</v>
      </c>
    </row>
    <row r="36" spans="1:16" s="14" customFormat="1" ht="13.5" customHeight="1">
      <c r="A36" s="174" t="s">
        <v>176</v>
      </c>
      <c r="B36" s="174" t="s">
        <v>115</v>
      </c>
      <c r="C36" s="174" t="s">
        <v>116</v>
      </c>
      <c r="D36" s="175" t="s">
        <v>177</v>
      </c>
      <c r="E36" s="176" t="s">
        <v>178</v>
      </c>
      <c r="F36" s="174" t="s">
        <v>119</v>
      </c>
      <c r="G36" s="177">
        <v>85.45</v>
      </c>
      <c r="H36" s="178"/>
      <c r="I36" s="178">
        <f t="shared" si="6"/>
        <v>0</v>
      </c>
      <c r="J36" s="179">
        <v>4E-05</v>
      </c>
      <c r="K36" s="177">
        <f t="shared" si="7"/>
        <v>0.0034180000000000005</v>
      </c>
      <c r="L36" s="179">
        <v>0</v>
      </c>
      <c r="M36" s="177">
        <f t="shared" si="8"/>
        <v>0</v>
      </c>
      <c r="N36" s="180">
        <v>14</v>
      </c>
      <c r="O36" s="181">
        <v>4</v>
      </c>
      <c r="P36" s="14" t="s">
        <v>114</v>
      </c>
    </row>
    <row r="37" spans="1:16" s="14" customFormat="1" ht="13.5" customHeight="1">
      <c r="A37" s="174" t="s">
        <v>179</v>
      </c>
      <c r="B37" s="174" t="s">
        <v>115</v>
      </c>
      <c r="C37" s="174" t="s">
        <v>180</v>
      </c>
      <c r="D37" s="175" t="s">
        <v>181</v>
      </c>
      <c r="E37" s="176" t="s">
        <v>182</v>
      </c>
      <c r="F37" s="174" t="s">
        <v>127</v>
      </c>
      <c r="G37" s="177">
        <v>8</v>
      </c>
      <c r="H37" s="178"/>
      <c r="I37" s="178">
        <f t="shared" si="6"/>
        <v>0</v>
      </c>
      <c r="J37" s="179">
        <v>0</v>
      </c>
      <c r="K37" s="177">
        <f t="shared" si="7"/>
        <v>0</v>
      </c>
      <c r="L37" s="179">
        <v>0.054</v>
      </c>
      <c r="M37" s="177">
        <f t="shared" si="8"/>
        <v>0.432</v>
      </c>
      <c r="N37" s="180">
        <v>14</v>
      </c>
      <c r="O37" s="181">
        <v>4</v>
      </c>
      <c r="P37" s="14" t="s">
        <v>114</v>
      </c>
    </row>
    <row r="38" spans="1:16" s="14" customFormat="1" ht="24" customHeight="1">
      <c r="A38" s="174" t="s">
        <v>183</v>
      </c>
      <c r="B38" s="174" t="s">
        <v>115</v>
      </c>
      <c r="C38" s="174" t="s">
        <v>180</v>
      </c>
      <c r="D38" s="175" t="s">
        <v>184</v>
      </c>
      <c r="E38" s="176" t="s">
        <v>185</v>
      </c>
      <c r="F38" s="174" t="s">
        <v>151</v>
      </c>
      <c r="G38" s="177">
        <v>2.893</v>
      </c>
      <c r="H38" s="178"/>
      <c r="I38" s="178">
        <f t="shared" si="6"/>
        <v>0</v>
      </c>
      <c r="J38" s="179">
        <v>0</v>
      </c>
      <c r="K38" s="177">
        <f t="shared" si="7"/>
        <v>0</v>
      </c>
      <c r="L38" s="179">
        <v>1.6</v>
      </c>
      <c r="M38" s="177">
        <f t="shared" si="8"/>
        <v>4.6288</v>
      </c>
      <c r="N38" s="180">
        <v>14</v>
      </c>
      <c r="O38" s="181">
        <v>4</v>
      </c>
      <c r="P38" s="14" t="s">
        <v>114</v>
      </c>
    </row>
    <row r="39" spans="1:16" s="14" customFormat="1" ht="13.5" customHeight="1">
      <c r="A39" s="174" t="s">
        <v>186</v>
      </c>
      <c r="B39" s="174" t="s">
        <v>115</v>
      </c>
      <c r="C39" s="174" t="s">
        <v>180</v>
      </c>
      <c r="D39" s="175" t="s">
        <v>187</v>
      </c>
      <c r="E39" s="176" t="s">
        <v>188</v>
      </c>
      <c r="F39" s="174" t="s">
        <v>119</v>
      </c>
      <c r="G39" s="177">
        <v>96.425</v>
      </c>
      <c r="H39" s="178"/>
      <c r="I39" s="178">
        <f t="shared" si="6"/>
        <v>0</v>
      </c>
      <c r="J39" s="179">
        <v>0</v>
      </c>
      <c r="K39" s="177">
        <f t="shared" si="7"/>
        <v>0</v>
      </c>
      <c r="L39" s="179">
        <v>0.045</v>
      </c>
      <c r="M39" s="177">
        <f t="shared" si="8"/>
        <v>4.339125</v>
      </c>
      <c r="N39" s="180">
        <v>14</v>
      </c>
      <c r="O39" s="181">
        <v>4</v>
      </c>
      <c r="P39" s="14" t="s">
        <v>114</v>
      </c>
    </row>
    <row r="40" spans="1:16" s="14" customFormat="1" ht="13.5" customHeight="1">
      <c r="A40" s="174" t="s">
        <v>189</v>
      </c>
      <c r="B40" s="174" t="s">
        <v>115</v>
      </c>
      <c r="C40" s="174" t="s">
        <v>180</v>
      </c>
      <c r="D40" s="175" t="s">
        <v>190</v>
      </c>
      <c r="E40" s="176" t="s">
        <v>191</v>
      </c>
      <c r="F40" s="174" t="s">
        <v>151</v>
      </c>
      <c r="G40" s="177">
        <v>9.643</v>
      </c>
      <c r="H40" s="178"/>
      <c r="I40" s="178">
        <f t="shared" si="6"/>
        <v>0</v>
      </c>
      <c r="J40" s="179">
        <v>0</v>
      </c>
      <c r="K40" s="177">
        <f t="shared" si="7"/>
        <v>0</v>
      </c>
      <c r="L40" s="179">
        <v>1.4</v>
      </c>
      <c r="M40" s="177">
        <f t="shared" si="8"/>
        <v>13.5002</v>
      </c>
      <c r="N40" s="180">
        <v>14</v>
      </c>
      <c r="O40" s="181">
        <v>4</v>
      </c>
      <c r="P40" s="14" t="s">
        <v>114</v>
      </c>
    </row>
    <row r="41" spans="1:16" s="14" customFormat="1" ht="13.5" customHeight="1">
      <c r="A41" s="174" t="s">
        <v>192</v>
      </c>
      <c r="B41" s="174" t="s">
        <v>115</v>
      </c>
      <c r="C41" s="174" t="s">
        <v>180</v>
      </c>
      <c r="D41" s="175" t="s">
        <v>193</v>
      </c>
      <c r="E41" s="176" t="s">
        <v>194</v>
      </c>
      <c r="F41" s="174" t="s">
        <v>119</v>
      </c>
      <c r="G41" s="177">
        <v>1.8</v>
      </c>
      <c r="H41" s="178"/>
      <c r="I41" s="178">
        <f t="shared" si="6"/>
        <v>0</v>
      </c>
      <c r="J41" s="179">
        <v>0</v>
      </c>
      <c r="K41" s="177">
        <f t="shared" si="7"/>
        <v>0</v>
      </c>
      <c r="L41" s="179">
        <v>0.076</v>
      </c>
      <c r="M41" s="177">
        <f t="shared" si="8"/>
        <v>0.1368</v>
      </c>
      <c r="N41" s="180">
        <v>14</v>
      </c>
      <c r="O41" s="181">
        <v>4</v>
      </c>
      <c r="P41" s="14" t="s">
        <v>114</v>
      </c>
    </row>
    <row r="42" spans="1:16" s="14" customFormat="1" ht="24" customHeight="1">
      <c r="A42" s="174" t="s">
        <v>195</v>
      </c>
      <c r="B42" s="174" t="s">
        <v>115</v>
      </c>
      <c r="C42" s="174" t="s">
        <v>180</v>
      </c>
      <c r="D42" s="175" t="s">
        <v>196</v>
      </c>
      <c r="E42" s="176" t="s">
        <v>197</v>
      </c>
      <c r="F42" s="174" t="s">
        <v>127</v>
      </c>
      <c r="G42" s="177">
        <v>28</v>
      </c>
      <c r="H42" s="178"/>
      <c r="I42" s="178">
        <f t="shared" si="6"/>
        <v>0</v>
      </c>
      <c r="J42" s="179">
        <v>0</v>
      </c>
      <c r="K42" s="177">
        <f t="shared" si="7"/>
        <v>0</v>
      </c>
      <c r="L42" s="179">
        <v>0.098</v>
      </c>
      <c r="M42" s="177">
        <f t="shared" si="8"/>
        <v>2.744</v>
      </c>
      <c r="N42" s="180">
        <v>14</v>
      </c>
      <c r="O42" s="181">
        <v>4</v>
      </c>
      <c r="P42" s="14" t="s">
        <v>114</v>
      </c>
    </row>
    <row r="43" spans="1:16" s="14" customFormat="1" ht="13.5" customHeight="1">
      <c r="A43" s="174" t="s">
        <v>198</v>
      </c>
      <c r="B43" s="174" t="s">
        <v>115</v>
      </c>
      <c r="C43" s="174" t="s">
        <v>180</v>
      </c>
      <c r="D43" s="175" t="s">
        <v>199</v>
      </c>
      <c r="E43" s="176" t="s">
        <v>200</v>
      </c>
      <c r="F43" s="174" t="s">
        <v>119</v>
      </c>
      <c r="G43" s="177">
        <v>38.028</v>
      </c>
      <c r="H43" s="178"/>
      <c r="I43" s="178">
        <f t="shared" si="6"/>
        <v>0</v>
      </c>
      <c r="J43" s="179">
        <v>0</v>
      </c>
      <c r="K43" s="177">
        <f t="shared" si="7"/>
        <v>0</v>
      </c>
      <c r="L43" s="179">
        <v>0.046</v>
      </c>
      <c r="M43" s="177">
        <f t="shared" si="8"/>
        <v>1.749288</v>
      </c>
      <c r="N43" s="180">
        <v>14</v>
      </c>
      <c r="O43" s="181">
        <v>4</v>
      </c>
      <c r="P43" s="14" t="s">
        <v>114</v>
      </c>
    </row>
    <row r="44" spans="1:16" s="14" customFormat="1" ht="13.5" customHeight="1">
      <c r="A44" s="165" t="s">
        <v>201</v>
      </c>
      <c r="B44" s="165" t="s">
        <v>109</v>
      </c>
      <c r="C44" s="165" t="s">
        <v>110</v>
      </c>
      <c r="D44" s="166" t="s">
        <v>202</v>
      </c>
      <c r="E44" s="167" t="s">
        <v>203</v>
      </c>
      <c r="F44" s="165" t="s">
        <v>113</v>
      </c>
      <c r="G44" s="168">
        <v>1</v>
      </c>
      <c r="H44" s="169"/>
      <c r="I44" s="169">
        <f t="shared" si="6"/>
        <v>0</v>
      </c>
      <c r="J44" s="170">
        <v>0</v>
      </c>
      <c r="K44" s="168">
        <f t="shared" si="7"/>
        <v>0</v>
      </c>
      <c r="L44" s="170">
        <v>0</v>
      </c>
      <c r="M44" s="168">
        <f t="shared" si="8"/>
        <v>0</v>
      </c>
      <c r="N44" s="171">
        <v>14</v>
      </c>
      <c r="O44" s="172">
        <v>8</v>
      </c>
      <c r="P44" s="173" t="s">
        <v>114</v>
      </c>
    </row>
    <row r="45" spans="2:16" s="134" customFormat="1" ht="12.75" customHeight="1">
      <c r="B45" s="143" t="s">
        <v>64</v>
      </c>
      <c r="D45" s="144" t="s">
        <v>204</v>
      </c>
      <c r="E45" s="144" t="s">
        <v>205</v>
      </c>
      <c r="I45" s="145">
        <f>SUM(I46:I53)</f>
        <v>0</v>
      </c>
      <c r="K45" s="146">
        <f>SUM(K46:K53)</f>
        <v>0</v>
      </c>
      <c r="M45" s="146">
        <f>SUM(M46:M53)</f>
        <v>0</v>
      </c>
      <c r="P45" s="144" t="s">
        <v>114</v>
      </c>
    </row>
    <row r="46" spans="1:16" s="14" customFormat="1" ht="24" customHeight="1">
      <c r="A46" s="174" t="s">
        <v>206</v>
      </c>
      <c r="B46" s="174" t="s">
        <v>115</v>
      </c>
      <c r="C46" s="174" t="s">
        <v>180</v>
      </c>
      <c r="D46" s="175" t="s">
        <v>207</v>
      </c>
      <c r="E46" s="176" t="s">
        <v>208</v>
      </c>
      <c r="F46" s="174" t="s">
        <v>134</v>
      </c>
      <c r="G46" s="177">
        <v>32.417</v>
      </c>
      <c r="H46" s="178"/>
      <c r="I46" s="178">
        <f aca="true" t="shared" si="9" ref="I46:I53">ROUND(G46*H46,2)</f>
        <v>0</v>
      </c>
      <c r="J46" s="179">
        <v>0</v>
      </c>
      <c r="K46" s="177">
        <f aca="true" t="shared" si="10" ref="K46:K53">G46*J46</f>
        <v>0</v>
      </c>
      <c r="L46" s="179">
        <v>0</v>
      </c>
      <c r="M46" s="177">
        <f aca="true" t="shared" si="11" ref="M46:M53">G46*L46</f>
        <v>0</v>
      </c>
      <c r="N46" s="180">
        <v>14</v>
      </c>
      <c r="O46" s="181">
        <v>4</v>
      </c>
      <c r="P46" s="14" t="s">
        <v>106</v>
      </c>
    </row>
    <row r="47" spans="1:16" s="14" customFormat="1" ht="13.5" customHeight="1">
      <c r="A47" s="174" t="s">
        <v>209</v>
      </c>
      <c r="B47" s="174" t="s">
        <v>115</v>
      </c>
      <c r="C47" s="174" t="s">
        <v>180</v>
      </c>
      <c r="D47" s="175" t="s">
        <v>210</v>
      </c>
      <c r="E47" s="176" t="s">
        <v>211</v>
      </c>
      <c r="F47" s="174" t="s">
        <v>212</v>
      </c>
      <c r="G47" s="177">
        <v>25.2</v>
      </c>
      <c r="H47" s="178"/>
      <c r="I47" s="178">
        <f t="shared" si="9"/>
        <v>0</v>
      </c>
      <c r="J47" s="179">
        <v>0</v>
      </c>
      <c r="K47" s="177">
        <f t="shared" si="10"/>
        <v>0</v>
      </c>
      <c r="L47" s="179">
        <v>0</v>
      </c>
      <c r="M47" s="177">
        <f t="shared" si="11"/>
        <v>0</v>
      </c>
      <c r="N47" s="180">
        <v>14</v>
      </c>
      <c r="O47" s="181">
        <v>4</v>
      </c>
      <c r="P47" s="14" t="s">
        <v>106</v>
      </c>
    </row>
    <row r="48" spans="1:16" s="14" customFormat="1" ht="13.5" customHeight="1">
      <c r="A48" s="174" t="s">
        <v>213</v>
      </c>
      <c r="B48" s="174" t="s">
        <v>115</v>
      </c>
      <c r="C48" s="174" t="s">
        <v>180</v>
      </c>
      <c r="D48" s="175" t="s">
        <v>214</v>
      </c>
      <c r="E48" s="176" t="s">
        <v>215</v>
      </c>
      <c r="F48" s="174" t="s">
        <v>212</v>
      </c>
      <c r="G48" s="177">
        <v>378</v>
      </c>
      <c r="H48" s="178"/>
      <c r="I48" s="178">
        <f t="shared" si="9"/>
        <v>0</v>
      </c>
      <c r="J48" s="179">
        <v>0</v>
      </c>
      <c r="K48" s="177">
        <f t="shared" si="10"/>
        <v>0</v>
      </c>
      <c r="L48" s="179">
        <v>0</v>
      </c>
      <c r="M48" s="177">
        <f t="shared" si="11"/>
        <v>0</v>
      </c>
      <c r="N48" s="180">
        <v>14</v>
      </c>
      <c r="O48" s="181">
        <v>4</v>
      </c>
      <c r="P48" s="14" t="s">
        <v>106</v>
      </c>
    </row>
    <row r="49" spans="1:16" s="14" customFormat="1" ht="24" customHeight="1">
      <c r="A49" s="174" t="s">
        <v>216</v>
      </c>
      <c r="B49" s="174" t="s">
        <v>115</v>
      </c>
      <c r="C49" s="174" t="s">
        <v>180</v>
      </c>
      <c r="D49" s="175" t="s">
        <v>217</v>
      </c>
      <c r="E49" s="176" t="s">
        <v>218</v>
      </c>
      <c r="F49" s="174" t="s">
        <v>134</v>
      </c>
      <c r="G49" s="177">
        <v>32.417</v>
      </c>
      <c r="H49" s="178"/>
      <c r="I49" s="178">
        <f t="shared" si="9"/>
        <v>0</v>
      </c>
      <c r="J49" s="179">
        <v>0</v>
      </c>
      <c r="K49" s="177">
        <f t="shared" si="10"/>
        <v>0</v>
      </c>
      <c r="L49" s="179">
        <v>0</v>
      </c>
      <c r="M49" s="177">
        <f t="shared" si="11"/>
        <v>0</v>
      </c>
      <c r="N49" s="180">
        <v>14</v>
      </c>
      <c r="O49" s="181">
        <v>4</v>
      </c>
      <c r="P49" s="14" t="s">
        <v>106</v>
      </c>
    </row>
    <row r="50" spans="1:16" s="14" customFormat="1" ht="13.5" customHeight="1">
      <c r="A50" s="174" t="s">
        <v>219</v>
      </c>
      <c r="B50" s="174" t="s">
        <v>115</v>
      </c>
      <c r="C50" s="174" t="s">
        <v>180</v>
      </c>
      <c r="D50" s="175" t="s">
        <v>220</v>
      </c>
      <c r="E50" s="176" t="s">
        <v>221</v>
      </c>
      <c r="F50" s="174" t="s">
        <v>134</v>
      </c>
      <c r="G50" s="177">
        <v>274.572</v>
      </c>
      <c r="H50" s="178"/>
      <c r="I50" s="178">
        <f t="shared" si="9"/>
        <v>0</v>
      </c>
      <c r="J50" s="179">
        <v>0</v>
      </c>
      <c r="K50" s="177">
        <f t="shared" si="10"/>
        <v>0</v>
      </c>
      <c r="L50" s="179">
        <v>0</v>
      </c>
      <c r="M50" s="177">
        <f t="shared" si="11"/>
        <v>0</v>
      </c>
      <c r="N50" s="180">
        <v>14</v>
      </c>
      <c r="O50" s="181">
        <v>4</v>
      </c>
      <c r="P50" s="14" t="s">
        <v>106</v>
      </c>
    </row>
    <row r="51" spans="1:16" s="14" customFormat="1" ht="24" customHeight="1">
      <c r="A51" s="174" t="s">
        <v>222</v>
      </c>
      <c r="B51" s="174" t="s">
        <v>115</v>
      </c>
      <c r="C51" s="174" t="s">
        <v>180</v>
      </c>
      <c r="D51" s="175" t="s">
        <v>223</v>
      </c>
      <c r="E51" s="176" t="s">
        <v>224</v>
      </c>
      <c r="F51" s="174" t="s">
        <v>134</v>
      </c>
      <c r="G51" s="177">
        <v>28.293</v>
      </c>
      <c r="H51" s="178"/>
      <c r="I51" s="178">
        <f t="shared" si="9"/>
        <v>0</v>
      </c>
      <c r="J51" s="179">
        <v>0</v>
      </c>
      <c r="K51" s="177">
        <f t="shared" si="10"/>
        <v>0</v>
      </c>
      <c r="L51" s="179">
        <v>0</v>
      </c>
      <c r="M51" s="177">
        <f t="shared" si="11"/>
        <v>0</v>
      </c>
      <c r="N51" s="180">
        <v>14</v>
      </c>
      <c r="O51" s="181">
        <v>4</v>
      </c>
      <c r="P51" s="14" t="s">
        <v>106</v>
      </c>
    </row>
    <row r="52" spans="1:16" s="14" customFormat="1" ht="13.5" customHeight="1">
      <c r="A52" s="174" t="s">
        <v>225</v>
      </c>
      <c r="B52" s="174" t="s">
        <v>115</v>
      </c>
      <c r="C52" s="174" t="s">
        <v>180</v>
      </c>
      <c r="D52" s="175" t="s">
        <v>226</v>
      </c>
      <c r="E52" s="176" t="s">
        <v>227</v>
      </c>
      <c r="F52" s="174" t="s">
        <v>134</v>
      </c>
      <c r="G52" s="177">
        <v>4.124</v>
      </c>
      <c r="H52" s="178"/>
      <c r="I52" s="178">
        <f t="shared" si="9"/>
        <v>0</v>
      </c>
      <c r="J52" s="179">
        <v>0</v>
      </c>
      <c r="K52" s="177">
        <f t="shared" si="10"/>
        <v>0</v>
      </c>
      <c r="L52" s="179">
        <v>0</v>
      </c>
      <c r="M52" s="177">
        <f t="shared" si="11"/>
        <v>0</v>
      </c>
      <c r="N52" s="180">
        <v>14</v>
      </c>
      <c r="O52" s="181">
        <v>4</v>
      </c>
      <c r="P52" s="14" t="s">
        <v>106</v>
      </c>
    </row>
    <row r="53" spans="1:16" s="14" customFormat="1" ht="13.5" customHeight="1">
      <c r="A53" s="174" t="s">
        <v>228</v>
      </c>
      <c r="B53" s="174" t="s">
        <v>115</v>
      </c>
      <c r="C53" s="174" t="s">
        <v>116</v>
      </c>
      <c r="D53" s="175" t="s">
        <v>229</v>
      </c>
      <c r="E53" s="176" t="s">
        <v>230</v>
      </c>
      <c r="F53" s="174" t="s">
        <v>134</v>
      </c>
      <c r="G53" s="177">
        <v>31.762</v>
      </c>
      <c r="H53" s="178"/>
      <c r="I53" s="178">
        <f t="shared" si="9"/>
        <v>0</v>
      </c>
      <c r="J53" s="179">
        <v>0</v>
      </c>
      <c r="K53" s="177">
        <f t="shared" si="10"/>
        <v>0</v>
      </c>
      <c r="L53" s="179">
        <v>0</v>
      </c>
      <c r="M53" s="177">
        <f t="shared" si="11"/>
        <v>0</v>
      </c>
      <c r="N53" s="180">
        <v>14</v>
      </c>
      <c r="O53" s="181">
        <v>4</v>
      </c>
      <c r="P53" s="14" t="s">
        <v>106</v>
      </c>
    </row>
    <row r="54" spans="2:16" s="134" customFormat="1" ht="12.75" customHeight="1">
      <c r="B54" s="135" t="s">
        <v>64</v>
      </c>
      <c r="D54" s="136" t="s">
        <v>51</v>
      </c>
      <c r="E54" s="136" t="s">
        <v>231</v>
      </c>
      <c r="I54" s="137">
        <f>I55+I59+I71+I74+I77+I80+I82+I93+I113+I131+I135+I145+I164+I169+I177+I181+I184</f>
        <v>0</v>
      </c>
      <c r="K54" s="138">
        <f>K55+K59+K71+K74+K77+K80+K82+K93+K113+K131+K135+K145+K164+K169+K177+K181+K184</f>
        <v>18.192702190000006</v>
      </c>
      <c r="M54" s="138">
        <f>M55+M59+M71+M74+M77+M80+M82+M93+M113+M131+M135+M145+M164+M169+M177+M181+M184</f>
        <v>4.887138</v>
      </c>
      <c r="P54" s="136" t="s">
        <v>105</v>
      </c>
    </row>
    <row r="55" spans="2:16" s="134" customFormat="1" ht="12.75" customHeight="1">
      <c r="B55" s="139" t="s">
        <v>64</v>
      </c>
      <c r="D55" s="140" t="s">
        <v>232</v>
      </c>
      <c r="E55" s="140" t="s">
        <v>233</v>
      </c>
      <c r="I55" s="141">
        <f>SUM(I56:I58)</f>
        <v>0</v>
      </c>
      <c r="K55" s="142">
        <f>SUM(K56:K58)</f>
        <v>0.045912999999999995</v>
      </c>
      <c r="M55" s="142">
        <f>SUM(M56:M58)</f>
        <v>0</v>
      </c>
      <c r="P55" s="140" t="s">
        <v>108</v>
      </c>
    </row>
    <row r="56" spans="1:16" s="14" customFormat="1" ht="13.5" customHeight="1">
      <c r="A56" s="174" t="s">
        <v>234</v>
      </c>
      <c r="B56" s="174" t="s">
        <v>115</v>
      </c>
      <c r="C56" s="174" t="s">
        <v>232</v>
      </c>
      <c r="D56" s="175" t="s">
        <v>235</v>
      </c>
      <c r="E56" s="176" t="s">
        <v>236</v>
      </c>
      <c r="F56" s="174" t="s">
        <v>119</v>
      </c>
      <c r="G56" s="177">
        <v>5.8</v>
      </c>
      <c r="H56" s="178"/>
      <c r="I56" s="178">
        <f>ROUND(G56*H56,2)</f>
        <v>0</v>
      </c>
      <c r="J56" s="179">
        <v>0.0035</v>
      </c>
      <c r="K56" s="177">
        <f>G56*J56</f>
        <v>0.0203</v>
      </c>
      <c r="L56" s="179">
        <v>0</v>
      </c>
      <c r="M56" s="177">
        <f>G56*L56</f>
        <v>0</v>
      </c>
      <c r="N56" s="180">
        <v>14</v>
      </c>
      <c r="O56" s="181">
        <v>16</v>
      </c>
      <c r="P56" s="14" t="s">
        <v>114</v>
      </c>
    </row>
    <row r="57" spans="1:16" s="14" customFormat="1" ht="13.5" customHeight="1">
      <c r="A57" s="174" t="s">
        <v>237</v>
      </c>
      <c r="B57" s="174" t="s">
        <v>115</v>
      </c>
      <c r="C57" s="174" t="s">
        <v>232</v>
      </c>
      <c r="D57" s="175" t="s">
        <v>238</v>
      </c>
      <c r="E57" s="176" t="s">
        <v>239</v>
      </c>
      <c r="F57" s="174" t="s">
        <v>119</v>
      </c>
      <c r="G57" s="177">
        <v>7.318</v>
      </c>
      <c r="H57" s="178"/>
      <c r="I57" s="178">
        <f>ROUND(G57*H57,2)</f>
        <v>0</v>
      </c>
      <c r="J57" s="179">
        <v>0.0035</v>
      </c>
      <c r="K57" s="177">
        <f>G57*J57</f>
        <v>0.025613</v>
      </c>
      <c r="L57" s="179">
        <v>0</v>
      </c>
      <c r="M57" s="177">
        <f>G57*L57</f>
        <v>0</v>
      </c>
      <c r="N57" s="180">
        <v>14</v>
      </c>
      <c r="O57" s="181">
        <v>16</v>
      </c>
      <c r="P57" s="14" t="s">
        <v>114</v>
      </c>
    </row>
    <row r="58" spans="1:16" s="14" customFormat="1" ht="24" customHeight="1">
      <c r="A58" s="174" t="s">
        <v>240</v>
      </c>
      <c r="B58" s="174" t="s">
        <v>115</v>
      </c>
      <c r="C58" s="174" t="s">
        <v>232</v>
      </c>
      <c r="D58" s="175" t="s">
        <v>241</v>
      </c>
      <c r="E58" s="176" t="s">
        <v>242</v>
      </c>
      <c r="F58" s="174" t="s">
        <v>47</v>
      </c>
      <c r="G58" s="177"/>
      <c r="H58" s="178"/>
      <c r="I58" s="178">
        <f>ROUND(G58*H58,2)</f>
        <v>0</v>
      </c>
      <c r="J58" s="179">
        <v>0</v>
      </c>
      <c r="K58" s="177">
        <f>G58*J58</f>
        <v>0</v>
      </c>
      <c r="L58" s="179">
        <v>0</v>
      </c>
      <c r="M58" s="177">
        <f>G58*L58</f>
        <v>0</v>
      </c>
      <c r="N58" s="180">
        <v>14</v>
      </c>
      <c r="O58" s="181">
        <v>16</v>
      </c>
      <c r="P58" s="14" t="s">
        <v>114</v>
      </c>
    </row>
    <row r="59" spans="2:16" s="134" customFormat="1" ht="12.75" customHeight="1">
      <c r="B59" s="139" t="s">
        <v>64</v>
      </c>
      <c r="D59" s="140" t="s">
        <v>243</v>
      </c>
      <c r="E59" s="140" t="s">
        <v>244</v>
      </c>
      <c r="I59" s="141">
        <f>SUM(I60:I70)</f>
        <v>0</v>
      </c>
      <c r="K59" s="142">
        <f>SUM(K60:K70)</f>
        <v>0.8923114600000001</v>
      </c>
      <c r="M59" s="142">
        <f>SUM(M60:M70)</f>
        <v>0</v>
      </c>
      <c r="P59" s="140" t="s">
        <v>108</v>
      </c>
    </row>
    <row r="60" spans="1:16" s="14" customFormat="1" ht="24" customHeight="1">
      <c r="A60" s="174" t="s">
        <v>245</v>
      </c>
      <c r="B60" s="174" t="s">
        <v>115</v>
      </c>
      <c r="C60" s="174" t="s">
        <v>243</v>
      </c>
      <c r="D60" s="175" t="s">
        <v>246</v>
      </c>
      <c r="E60" s="176" t="s">
        <v>247</v>
      </c>
      <c r="F60" s="174" t="s">
        <v>119</v>
      </c>
      <c r="G60" s="177">
        <v>85.45</v>
      </c>
      <c r="H60" s="178"/>
      <c r="I60" s="178">
        <f aca="true" t="shared" si="12" ref="I60:I70">ROUND(G60*H60,2)</f>
        <v>0</v>
      </c>
      <c r="J60" s="179">
        <v>0</v>
      </c>
      <c r="K60" s="177">
        <f aca="true" t="shared" si="13" ref="K60:K70">G60*J60</f>
        <v>0</v>
      </c>
      <c r="L60" s="179">
        <v>0</v>
      </c>
      <c r="M60" s="177">
        <f aca="true" t="shared" si="14" ref="M60:M70">G60*L60</f>
        <v>0</v>
      </c>
      <c r="N60" s="180">
        <v>14</v>
      </c>
      <c r="O60" s="181">
        <v>16</v>
      </c>
      <c r="P60" s="14" t="s">
        <v>114</v>
      </c>
    </row>
    <row r="61" spans="1:16" s="14" customFormat="1" ht="13.5" customHeight="1">
      <c r="A61" s="165" t="s">
        <v>248</v>
      </c>
      <c r="B61" s="165" t="s">
        <v>109</v>
      </c>
      <c r="C61" s="165" t="s">
        <v>110</v>
      </c>
      <c r="D61" s="166" t="s">
        <v>249</v>
      </c>
      <c r="E61" s="167" t="s">
        <v>250</v>
      </c>
      <c r="F61" s="165" t="s">
        <v>119</v>
      </c>
      <c r="G61" s="168">
        <v>87.159</v>
      </c>
      <c r="H61" s="169"/>
      <c r="I61" s="169">
        <f t="shared" si="12"/>
        <v>0</v>
      </c>
      <c r="J61" s="170">
        <v>0.0032</v>
      </c>
      <c r="K61" s="168">
        <f t="shared" si="13"/>
        <v>0.2789088</v>
      </c>
      <c r="L61" s="170">
        <v>0</v>
      </c>
      <c r="M61" s="168">
        <f t="shared" si="14"/>
        <v>0</v>
      </c>
      <c r="N61" s="171">
        <v>14</v>
      </c>
      <c r="O61" s="172">
        <v>32</v>
      </c>
      <c r="P61" s="173" t="s">
        <v>114</v>
      </c>
    </row>
    <row r="62" spans="1:16" s="14" customFormat="1" ht="24" customHeight="1">
      <c r="A62" s="174" t="s">
        <v>251</v>
      </c>
      <c r="B62" s="174" t="s">
        <v>115</v>
      </c>
      <c r="C62" s="174" t="s">
        <v>243</v>
      </c>
      <c r="D62" s="175" t="s">
        <v>252</v>
      </c>
      <c r="E62" s="176" t="s">
        <v>253</v>
      </c>
      <c r="F62" s="174" t="s">
        <v>119</v>
      </c>
      <c r="G62" s="177">
        <v>96.425</v>
      </c>
      <c r="H62" s="178"/>
      <c r="I62" s="178">
        <f t="shared" si="12"/>
        <v>0</v>
      </c>
      <c r="J62" s="179">
        <v>0</v>
      </c>
      <c r="K62" s="177">
        <f t="shared" si="13"/>
        <v>0</v>
      </c>
      <c r="L62" s="179">
        <v>0</v>
      </c>
      <c r="M62" s="177">
        <f t="shared" si="14"/>
        <v>0</v>
      </c>
      <c r="N62" s="180">
        <v>14</v>
      </c>
      <c r="O62" s="181">
        <v>16</v>
      </c>
      <c r="P62" s="14" t="s">
        <v>114</v>
      </c>
    </row>
    <row r="63" spans="1:16" s="14" customFormat="1" ht="13.5" customHeight="1">
      <c r="A63" s="165" t="s">
        <v>254</v>
      </c>
      <c r="B63" s="165" t="s">
        <v>109</v>
      </c>
      <c r="C63" s="165" t="s">
        <v>110</v>
      </c>
      <c r="D63" s="166" t="s">
        <v>255</v>
      </c>
      <c r="E63" s="167" t="s">
        <v>256</v>
      </c>
      <c r="F63" s="165" t="s">
        <v>119</v>
      </c>
      <c r="G63" s="168">
        <v>196.707</v>
      </c>
      <c r="H63" s="169"/>
      <c r="I63" s="169">
        <f t="shared" si="12"/>
        <v>0</v>
      </c>
      <c r="J63" s="170">
        <v>0.00224</v>
      </c>
      <c r="K63" s="168">
        <f t="shared" si="13"/>
        <v>0.44062367999999996</v>
      </c>
      <c r="L63" s="170">
        <v>0</v>
      </c>
      <c r="M63" s="168">
        <f t="shared" si="14"/>
        <v>0</v>
      </c>
      <c r="N63" s="171">
        <v>14</v>
      </c>
      <c r="O63" s="172">
        <v>32</v>
      </c>
      <c r="P63" s="173" t="s">
        <v>114</v>
      </c>
    </row>
    <row r="64" spans="1:16" s="14" customFormat="1" ht="13.5" customHeight="1">
      <c r="A64" s="174" t="s">
        <v>257</v>
      </c>
      <c r="B64" s="174" t="s">
        <v>115</v>
      </c>
      <c r="C64" s="174" t="s">
        <v>243</v>
      </c>
      <c r="D64" s="175" t="s">
        <v>258</v>
      </c>
      <c r="E64" s="176" t="s">
        <v>259</v>
      </c>
      <c r="F64" s="174" t="s">
        <v>212</v>
      </c>
      <c r="G64" s="177">
        <v>43.77</v>
      </c>
      <c r="H64" s="178"/>
      <c r="I64" s="178">
        <f t="shared" si="12"/>
        <v>0</v>
      </c>
      <c r="J64" s="179">
        <v>0</v>
      </c>
      <c r="K64" s="177">
        <f t="shared" si="13"/>
        <v>0</v>
      </c>
      <c r="L64" s="179">
        <v>0</v>
      </c>
      <c r="M64" s="177">
        <f t="shared" si="14"/>
        <v>0</v>
      </c>
      <c r="N64" s="180">
        <v>14</v>
      </c>
      <c r="O64" s="181">
        <v>16</v>
      </c>
      <c r="P64" s="14" t="s">
        <v>114</v>
      </c>
    </row>
    <row r="65" spans="1:16" s="14" customFormat="1" ht="13.5" customHeight="1">
      <c r="A65" s="165" t="s">
        <v>260</v>
      </c>
      <c r="B65" s="165" t="s">
        <v>109</v>
      </c>
      <c r="C65" s="165" t="s">
        <v>110</v>
      </c>
      <c r="D65" s="166" t="s">
        <v>261</v>
      </c>
      <c r="E65" s="167" t="s">
        <v>262</v>
      </c>
      <c r="F65" s="165" t="s">
        <v>212</v>
      </c>
      <c r="G65" s="168">
        <v>45.959</v>
      </c>
      <c r="H65" s="169"/>
      <c r="I65" s="169">
        <f t="shared" si="12"/>
        <v>0</v>
      </c>
      <c r="J65" s="170">
        <v>2E-05</v>
      </c>
      <c r="K65" s="168">
        <f t="shared" si="13"/>
        <v>0.0009191800000000001</v>
      </c>
      <c r="L65" s="170">
        <v>0</v>
      </c>
      <c r="M65" s="168">
        <f t="shared" si="14"/>
        <v>0</v>
      </c>
      <c r="N65" s="171">
        <v>14</v>
      </c>
      <c r="O65" s="172">
        <v>32</v>
      </c>
      <c r="P65" s="173" t="s">
        <v>114</v>
      </c>
    </row>
    <row r="66" spans="1:16" s="14" customFormat="1" ht="24" customHeight="1">
      <c r="A66" s="174" t="s">
        <v>263</v>
      </c>
      <c r="B66" s="174" t="s">
        <v>115</v>
      </c>
      <c r="C66" s="174" t="s">
        <v>243</v>
      </c>
      <c r="D66" s="175" t="s">
        <v>264</v>
      </c>
      <c r="E66" s="176" t="s">
        <v>265</v>
      </c>
      <c r="F66" s="174" t="s">
        <v>119</v>
      </c>
      <c r="G66" s="177">
        <v>120.35</v>
      </c>
      <c r="H66" s="178"/>
      <c r="I66" s="178">
        <f t="shared" si="12"/>
        <v>0</v>
      </c>
      <c r="J66" s="179">
        <v>0</v>
      </c>
      <c r="K66" s="177">
        <f t="shared" si="13"/>
        <v>0</v>
      </c>
      <c r="L66" s="179">
        <v>0</v>
      </c>
      <c r="M66" s="177">
        <f t="shared" si="14"/>
        <v>0</v>
      </c>
      <c r="N66" s="180">
        <v>14</v>
      </c>
      <c r="O66" s="181">
        <v>16</v>
      </c>
      <c r="P66" s="14" t="s">
        <v>114</v>
      </c>
    </row>
    <row r="67" spans="1:16" s="14" customFormat="1" ht="13.5" customHeight="1">
      <c r="A67" s="165" t="s">
        <v>266</v>
      </c>
      <c r="B67" s="165" t="s">
        <v>109</v>
      </c>
      <c r="C67" s="165" t="s">
        <v>110</v>
      </c>
      <c r="D67" s="166" t="s">
        <v>267</v>
      </c>
      <c r="E67" s="167" t="s">
        <v>268</v>
      </c>
      <c r="F67" s="165" t="s">
        <v>119</v>
      </c>
      <c r="G67" s="168">
        <v>122.757</v>
      </c>
      <c r="H67" s="169"/>
      <c r="I67" s="169">
        <f t="shared" si="12"/>
        <v>0</v>
      </c>
      <c r="J67" s="170">
        <v>0</v>
      </c>
      <c r="K67" s="168">
        <f t="shared" si="13"/>
        <v>0</v>
      </c>
      <c r="L67" s="170">
        <v>0</v>
      </c>
      <c r="M67" s="168">
        <f t="shared" si="14"/>
        <v>0</v>
      </c>
      <c r="N67" s="171">
        <v>14</v>
      </c>
      <c r="O67" s="172">
        <v>32</v>
      </c>
      <c r="P67" s="173" t="s">
        <v>114</v>
      </c>
    </row>
    <row r="68" spans="1:16" s="14" customFormat="1" ht="24" customHeight="1">
      <c r="A68" s="174" t="s">
        <v>269</v>
      </c>
      <c r="B68" s="174" t="s">
        <v>115</v>
      </c>
      <c r="C68" s="174" t="s">
        <v>243</v>
      </c>
      <c r="D68" s="175" t="s">
        <v>270</v>
      </c>
      <c r="E68" s="176" t="s">
        <v>271</v>
      </c>
      <c r="F68" s="174" t="s">
        <v>119</v>
      </c>
      <c r="G68" s="177">
        <v>120.35</v>
      </c>
      <c r="H68" s="178"/>
      <c r="I68" s="178">
        <f t="shared" si="12"/>
        <v>0</v>
      </c>
      <c r="J68" s="179">
        <v>0</v>
      </c>
      <c r="K68" s="177">
        <f t="shared" si="13"/>
        <v>0</v>
      </c>
      <c r="L68" s="179">
        <v>0</v>
      </c>
      <c r="M68" s="177">
        <f t="shared" si="14"/>
        <v>0</v>
      </c>
      <c r="N68" s="180">
        <v>14</v>
      </c>
      <c r="O68" s="181">
        <v>16</v>
      </c>
      <c r="P68" s="14" t="s">
        <v>114</v>
      </c>
    </row>
    <row r="69" spans="1:16" s="14" customFormat="1" ht="13.5" customHeight="1">
      <c r="A69" s="165" t="s">
        <v>272</v>
      </c>
      <c r="B69" s="165" t="s">
        <v>109</v>
      </c>
      <c r="C69" s="165" t="s">
        <v>110</v>
      </c>
      <c r="D69" s="166" t="s">
        <v>273</v>
      </c>
      <c r="E69" s="167" t="s">
        <v>274</v>
      </c>
      <c r="F69" s="165" t="s">
        <v>119</v>
      </c>
      <c r="G69" s="168">
        <v>122.757</v>
      </c>
      <c r="H69" s="169"/>
      <c r="I69" s="169">
        <f t="shared" si="12"/>
        <v>0</v>
      </c>
      <c r="J69" s="170">
        <v>0.0014</v>
      </c>
      <c r="K69" s="168">
        <f t="shared" si="13"/>
        <v>0.1718598</v>
      </c>
      <c r="L69" s="170">
        <v>0</v>
      </c>
      <c r="M69" s="168">
        <f t="shared" si="14"/>
        <v>0</v>
      </c>
      <c r="N69" s="171">
        <v>14</v>
      </c>
      <c r="O69" s="172">
        <v>32</v>
      </c>
      <c r="P69" s="173" t="s">
        <v>114</v>
      </c>
    </row>
    <row r="70" spans="1:16" s="14" customFormat="1" ht="13.5" customHeight="1">
      <c r="A70" s="174" t="s">
        <v>275</v>
      </c>
      <c r="B70" s="174" t="s">
        <v>115</v>
      </c>
      <c r="C70" s="174" t="s">
        <v>243</v>
      </c>
      <c r="D70" s="175" t="s">
        <v>276</v>
      </c>
      <c r="E70" s="176" t="s">
        <v>277</v>
      </c>
      <c r="F70" s="174" t="s">
        <v>47</v>
      </c>
      <c r="G70" s="177"/>
      <c r="H70" s="178"/>
      <c r="I70" s="178">
        <f t="shared" si="12"/>
        <v>0</v>
      </c>
      <c r="J70" s="179">
        <v>0</v>
      </c>
      <c r="K70" s="177">
        <f t="shared" si="13"/>
        <v>0</v>
      </c>
      <c r="L70" s="179">
        <v>0</v>
      </c>
      <c r="M70" s="177">
        <f t="shared" si="14"/>
        <v>0</v>
      </c>
      <c r="N70" s="180">
        <v>14</v>
      </c>
      <c r="O70" s="181">
        <v>16</v>
      </c>
      <c r="P70" s="14" t="s">
        <v>114</v>
      </c>
    </row>
    <row r="71" spans="2:16" s="134" customFormat="1" ht="12.75" customHeight="1">
      <c r="B71" s="139" t="s">
        <v>64</v>
      </c>
      <c r="D71" s="140" t="s">
        <v>278</v>
      </c>
      <c r="E71" s="140" t="s">
        <v>279</v>
      </c>
      <c r="I71" s="141">
        <f>SUM(I72:I73)</f>
        <v>0</v>
      </c>
      <c r="K71" s="142">
        <f>SUM(K72:K73)</f>
        <v>0.01438</v>
      </c>
      <c r="M71" s="142">
        <f>SUM(M72:M73)</f>
        <v>0</v>
      </c>
      <c r="P71" s="140" t="s">
        <v>108</v>
      </c>
    </row>
    <row r="72" spans="1:16" s="14" customFormat="1" ht="13.5" customHeight="1">
      <c r="A72" s="174" t="s">
        <v>280</v>
      </c>
      <c r="B72" s="174" t="s">
        <v>115</v>
      </c>
      <c r="C72" s="174" t="s">
        <v>278</v>
      </c>
      <c r="D72" s="175" t="s">
        <v>281</v>
      </c>
      <c r="E72" s="176" t="s">
        <v>282</v>
      </c>
      <c r="F72" s="174" t="s">
        <v>113</v>
      </c>
      <c r="G72" s="177">
        <v>1</v>
      </c>
      <c r="H72" s="178">
        <f>ZTI!F68</f>
        <v>0</v>
      </c>
      <c r="I72" s="178">
        <f>ROUND(G72*H72,2)</f>
        <v>0</v>
      </c>
      <c r="J72" s="179">
        <v>0.01438</v>
      </c>
      <c r="K72" s="177">
        <f>G72*J72</f>
        <v>0.01438</v>
      </c>
      <c r="L72" s="179">
        <v>0</v>
      </c>
      <c r="M72" s="177">
        <f>G72*L72</f>
        <v>0</v>
      </c>
      <c r="N72" s="180">
        <v>14</v>
      </c>
      <c r="O72" s="181">
        <v>16</v>
      </c>
      <c r="P72" s="14" t="s">
        <v>114</v>
      </c>
    </row>
    <row r="73" spans="1:16" s="14" customFormat="1" ht="13.5" customHeight="1">
      <c r="A73" s="174" t="s">
        <v>283</v>
      </c>
      <c r="B73" s="174" t="s">
        <v>115</v>
      </c>
      <c r="C73" s="174" t="s">
        <v>278</v>
      </c>
      <c r="D73" s="175" t="s">
        <v>284</v>
      </c>
      <c r="E73" s="176" t="s">
        <v>285</v>
      </c>
      <c r="F73" s="174" t="s">
        <v>47</v>
      </c>
      <c r="G73" s="177"/>
      <c r="H73" s="178">
        <f>H72/100</f>
        <v>0</v>
      </c>
      <c r="I73" s="178">
        <f>ROUND(G73*H73,2)</f>
        <v>0</v>
      </c>
      <c r="J73" s="179">
        <v>0.01384</v>
      </c>
      <c r="K73" s="177">
        <f>G73*J73</f>
        <v>0</v>
      </c>
      <c r="L73" s="179">
        <v>0</v>
      </c>
      <c r="M73" s="177">
        <f>G73*L73</f>
        <v>0</v>
      </c>
      <c r="N73" s="180">
        <v>14</v>
      </c>
      <c r="O73" s="181">
        <v>16</v>
      </c>
      <c r="P73" s="14" t="s">
        <v>114</v>
      </c>
    </row>
    <row r="74" spans="2:16" s="134" customFormat="1" ht="12.75" customHeight="1">
      <c r="B74" s="139" t="s">
        <v>64</v>
      </c>
      <c r="D74" s="140" t="s">
        <v>286</v>
      </c>
      <c r="E74" s="140" t="s">
        <v>287</v>
      </c>
      <c r="I74" s="141">
        <f>SUM(I75:I76)</f>
        <v>0</v>
      </c>
      <c r="K74" s="142">
        <f>SUM(K75:K76)</f>
        <v>0.00147</v>
      </c>
      <c r="M74" s="142">
        <f>SUM(M75:M76)</f>
        <v>0</v>
      </c>
      <c r="P74" s="140" t="s">
        <v>108</v>
      </c>
    </row>
    <row r="75" spans="1:16" s="14" customFormat="1" ht="13.5" customHeight="1">
      <c r="A75" s="174" t="s">
        <v>288</v>
      </c>
      <c r="B75" s="174" t="s">
        <v>115</v>
      </c>
      <c r="C75" s="174" t="s">
        <v>278</v>
      </c>
      <c r="D75" s="175" t="s">
        <v>289</v>
      </c>
      <c r="E75" s="176" t="s">
        <v>290</v>
      </c>
      <c r="F75" s="174" t="s">
        <v>113</v>
      </c>
      <c r="G75" s="177">
        <v>1</v>
      </c>
      <c r="H75" s="178">
        <f>plyn!F27</f>
        <v>0</v>
      </c>
      <c r="I75" s="178">
        <f>ROUND(G75*H75,2)</f>
        <v>0</v>
      </c>
      <c r="J75" s="179">
        <v>0.00147</v>
      </c>
      <c r="K75" s="177">
        <f>G75*J75</f>
        <v>0.00147</v>
      </c>
      <c r="L75" s="179">
        <v>0</v>
      </c>
      <c r="M75" s="177">
        <f>G75*L75</f>
        <v>0</v>
      </c>
      <c r="N75" s="180">
        <v>14</v>
      </c>
      <c r="O75" s="181">
        <v>16</v>
      </c>
      <c r="P75" s="14" t="s">
        <v>114</v>
      </c>
    </row>
    <row r="76" spans="1:16" s="14" customFormat="1" ht="13.5" customHeight="1">
      <c r="A76" s="174" t="s">
        <v>291</v>
      </c>
      <c r="B76" s="174" t="s">
        <v>115</v>
      </c>
      <c r="C76" s="174" t="s">
        <v>278</v>
      </c>
      <c r="D76" s="175" t="s">
        <v>292</v>
      </c>
      <c r="E76" s="176" t="s">
        <v>285</v>
      </c>
      <c r="F76" s="174" t="s">
        <v>47</v>
      </c>
      <c r="G76" s="177"/>
      <c r="H76" s="178">
        <f>H75/100</f>
        <v>0</v>
      </c>
      <c r="I76" s="178">
        <f>ROUND(G76*H76,2)</f>
        <v>0</v>
      </c>
      <c r="J76" s="179">
        <v>0.00185</v>
      </c>
      <c r="K76" s="177">
        <f>G76*J76</f>
        <v>0</v>
      </c>
      <c r="L76" s="179">
        <v>0</v>
      </c>
      <c r="M76" s="177">
        <f>G76*L76</f>
        <v>0</v>
      </c>
      <c r="N76" s="180">
        <v>14</v>
      </c>
      <c r="O76" s="181">
        <v>16</v>
      </c>
      <c r="P76" s="14" t="s">
        <v>114</v>
      </c>
    </row>
    <row r="77" spans="2:16" s="134" customFormat="1" ht="12.75" customHeight="1">
      <c r="B77" s="139" t="s">
        <v>64</v>
      </c>
      <c r="D77" s="140" t="s">
        <v>293</v>
      </c>
      <c r="E77" s="140" t="s">
        <v>294</v>
      </c>
      <c r="I77" s="141">
        <f>SUM(I78:I79)</f>
        <v>0</v>
      </c>
      <c r="K77" s="142">
        <f>SUM(K78:K79)</f>
        <v>0.01017</v>
      </c>
      <c r="M77" s="142">
        <f>SUM(M78:M79)</f>
        <v>0</v>
      </c>
      <c r="P77" s="140" t="s">
        <v>108</v>
      </c>
    </row>
    <row r="78" spans="1:16" s="14" customFormat="1" ht="13.5" customHeight="1">
      <c r="A78" s="174" t="s">
        <v>295</v>
      </c>
      <c r="B78" s="174" t="s">
        <v>115</v>
      </c>
      <c r="C78" s="174" t="s">
        <v>293</v>
      </c>
      <c r="D78" s="175" t="s">
        <v>296</v>
      </c>
      <c r="E78" s="176" t="s">
        <v>297</v>
      </c>
      <c r="F78" s="174" t="s">
        <v>113</v>
      </c>
      <c r="G78" s="177">
        <v>1</v>
      </c>
      <c r="H78" s="178">
        <f>ÚT!F36</f>
        <v>0</v>
      </c>
      <c r="I78" s="178">
        <f>ROUND(G78*H78,2)</f>
        <v>0</v>
      </c>
      <c r="J78" s="179">
        <v>0.01017</v>
      </c>
      <c r="K78" s="177">
        <f>G78*J78</f>
        <v>0.01017</v>
      </c>
      <c r="L78" s="179">
        <v>0</v>
      </c>
      <c r="M78" s="177">
        <f>G78*L78</f>
        <v>0</v>
      </c>
      <c r="N78" s="180">
        <v>14</v>
      </c>
      <c r="O78" s="181">
        <v>16</v>
      </c>
      <c r="P78" s="14" t="s">
        <v>114</v>
      </c>
    </row>
    <row r="79" spans="1:16" s="14" customFormat="1" ht="13.5" customHeight="1">
      <c r="A79" s="174" t="s">
        <v>298</v>
      </c>
      <c r="B79" s="174" t="s">
        <v>115</v>
      </c>
      <c r="C79" s="174" t="s">
        <v>293</v>
      </c>
      <c r="D79" s="175" t="s">
        <v>299</v>
      </c>
      <c r="E79" s="176" t="s">
        <v>285</v>
      </c>
      <c r="F79" s="174" t="s">
        <v>47</v>
      </c>
      <c r="G79" s="177"/>
      <c r="H79" s="178">
        <f>H78/100</f>
        <v>0</v>
      </c>
      <c r="I79" s="178">
        <f>ROUND(G79*H79,2)</f>
        <v>0</v>
      </c>
      <c r="J79" s="179">
        <v>0.01017</v>
      </c>
      <c r="K79" s="177">
        <f>G79*J79</f>
        <v>0</v>
      </c>
      <c r="L79" s="179">
        <v>0</v>
      </c>
      <c r="M79" s="177">
        <f>G79*L79</f>
        <v>0</v>
      </c>
      <c r="N79" s="180">
        <v>14</v>
      </c>
      <c r="O79" s="181">
        <v>16</v>
      </c>
      <c r="P79" s="14" t="s">
        <v>114</v>
      </c>
    </row>
    <row r="80" spans="2:16" s="134" customFormat="1" ht="12.75" customHeight="1">
      <c r="B80" s="139" t="s">
        <v>64</v>
      </c>
      <c r="D80" s="140" t="s">
        <v>300</v>
      </c>
      <c r="E80" s="140" t="s">
        <v>301</v>
      </c>
      <c r="I80" s="141">
        <f>I81</f>
        <v>0</v>
      </c>
      <c r="K80" s="142">
        <f>K81</f>
        <v>0</v>
      </c>
      <c r="M80" s="142">
        <f>M81</f>
        <v>0</v>
      </c>
      <c r="P80" s="140" t="s">
        <v>108</v>
      </c>
    </row>
    <row r="81" spans="1:16" s="14" customFormat="1" ht="13.5" customHeight="1">
      <c r="A81" s="174" t="s">
        <v>302</v>
      </c>
      <c r="B81" s="174" t="s">
        <v>115</v>
      </c>
      <c r="C81" s="174" t="s">
        <v>300</v>
      </c>
      <c r="D81" s="175" t="s">
        <v>303</v>
      </c>
      <c r="E81" s="176" t="s">
        <v>304</v>
      </c>
      <c r="F81" s="174" t="s">
        <v>113</v>
      </c>
      <c r="G81" s="177">
        <v>1</v>
      </c>
      <c r="H81" s="178">
        <f>ELEKTRO!G81</f>
        <v>0</v>
      </c>
      <c r="I81" s="178">
        <f>ROUND(G81*H81,2)</f>
        <v>0</v>
      </c>
      <c r="J81" s="179">
        <v>0</v>
      </c>
      <c r="K81" s="177">
        <f>G81*J81</f>
        <v>0</v>
      </c>
      <c r="L81" s="179">
        <v>0</v>
      </c>
      <c r="M81" s="177">
        <f>G81*L81</f>
        <v>0</v>
      </c>
      <c r="N81" s="180">
        <v>14</v>
      </c>
      <c r="O81" s="181">
        <v>16</v>
      </c>
      <c r="P81" s="14" t="s">
        <v>114</v>
      </c>
    </row>
    <row r="82" spans="2:16" s="134" customFormat="1" ht="12.75" customHeight="1">
      <c r="B82" s="139" t="s">
        <v>64</v>
      </c>
      <c r="D82" s="140" t="s">
        <v>305</v>
      </c>
      <c r="E82" s="140" t="s">
        <v>306</v>
      </c>
      <c r="I82" s="141">
        <f>SUM(I83:I92)</f>
        <v>0</v>
      </c>
      <c r="K82" s="142">
        <f>SUM(K83:K92)</f>
        <v>0.0368938</v>
      </c>
      <c r="M82" s="142">
        <f>SUM(M83:M92)</f>
        <v>0</v>
      </c>
      <c r="P82" s="140" t="s">
        <v>108</v>
      </c>
    </row>
    <row r="83" spans="1:16" s="14" customFormat="1" ht="13.5" customHeight="1">
      <c r="A83" s="174" t="s">
        <v>307</v>
      </c>
      <c r="B83" s="174" t="s">
        <v>115</v>
      </c>
      <c r="C83" s="174" t="s">
        <v>305</v>
      </c>
      <c r="D83" s="175" t="s">
        <v>308</v>
      </c>
      <c r="E83" s="176" t="s">
        <v>309</v>
      </c>
      <c r="F83" s="174" t="s">
        <v>127</v>
      </c>
      <c r="G83" s="177">
        <v>1</v>
      </c>
      <c r="H83" s="178"/>
      <c r="I83" s="178">
        <f aca="true" t="shared" si="15" ref="I83:I92">ROUND(G83*H83,2)</f>
        <v>0</v>
      </c>
      <c r="J83" s="179">
        <v>0</v>
      </c>
      <c r="K83" s="177">
        <f aca="true" t="shared" si="16" ref="K83:K92">G83*J83</f>
        <v>0</v>
      </c>
      <c r="L83" s="179">
        <v>0</v>
      </c>
      <c r="M83" s="177">
        <f aca="true" t="shared" si="17" ref="M83:M92">G83*L83</f>
        <v>0</v>
      </c>
      <c r="N83" s="180">
        <v>14</v>
      </c>
      <c r="O83" s="181">
        <v>16</v>
      </c>
      <c r="P83" s="14" t="s">
        <v>114</v>
      </c>
    </row>
    <row r="84" spans="1:16" s="14" customFormat="1" ht="13.5" customHeight="1">
      <c r="A84" s="165" t="s">
        <v>310</v>
      </c>
      <c r="B84" s="165" t="s">
        <v>109</v>
      </c>
      <c r="C84" s="165" t="s">
        <v>110</v>
      </c>
      <c r="D84" s="166" t="s">
        <v>311</v>
      </c>
      <c r="E84" s="167" t="s">
        <v>312</v>
      </c>
      <c r="F84" s="165" t="s">
        <v>127</v>
      </c>
      <c r="G84" s="168">
        <v>1</v>
      </c>
      <c r="H84" s="169"/>
      <c r="I84" s="169">
        <f t="shared" si="15"/>
        <v>0</v>
      </c>
      <c r="J84" s="170">
        <v>0.012</v>
      </c>
      <c r="K84" s="168">
        <f t="shared" si="16"/>
        <v>0.012</v>
      </c>
      <c r="L84" s="170">
        <v>0</v>
      </c>
      <c r="M84" s="168">
        <f t="shared" si="17"/>
        <v>0</v>
      </c>
      <c r="N84" s="171">
        <v>14</v>
      </c>
      <c r="O84" s="172">
        <v>32</v>
      </c>
      <c r="P84" s="173" t="s">
        <v>114</v>
      </c>
    </row>
    <row r="85" spans="1:16" s="14" customFormat="1" ht="13.5" customHeight="1">
      <c r="A85" s="174" t="s">
        <v>313</v>
      </c>
      <c r="B85" s="174" t="s">
        <v>115</v>
      </c>
      <c r="C85" s="174" t="s">
        <v>305</v>
      </c>
      <c r="D85" s="175" t="s">
        <v>314</v>
      </c>
      <c r="E85" s="176" t="s">
        <v>315</v>
      </c>
      <c r="F85" s="174" t="s">
        <v>127</v>
      </c>
      <c r="G85" s="177">
        <v>2</v>
      </c>
      <c r="H85" s="178"/>
      <c r="I85" s="178">
        <f t="shared" si="15"/>
        <v>0</v>
      </c>
      <c r="J85" s="179">
        <v>0</v>
      </c>
      <c r="K85" s="177">
        <f t="shared" si="16"/>
        <v>0</v>
      </c>
      <c r="L85" s="179">
        <v>0</v>
      </c>
      <c r="M85" s="177">
        <f t="shared" si="17"/>
        <v>0</v>
      </c>
      <c r="N85" s="180">
        <v>14</v>
      </c>
      <c r="O85" s="181">
        <v>16</v>
      </c>
      <c r="P85" s="14" t="s">
        <v>114</v>
      </c>
    </row>
    <row r="86" spans="1:16" s="14" customFormat="1" ht="13.5" customHeight="1">
      <c r="A86" s="165" t="s">
        <v>316</v>
      </c>
      <c r="B86" s="165" t="s">
        <v>109</v>
      </c>
      <c r="C86" s="165" t="s">
        <v>110</v>
      </c>
      <c r="D86" s="166" t="s">
        <v>317</v>
      </c>
      <c r="E86" s="167" t="s">
        <v>318</v>
      </c>
      <c r="F86" s="165" t="s">
        <v>127</v>
      </c>
      <c r="G86" s="168">
        <v>1</v>
      </c>
      <c r="H86" s="169"/>
      <c r="I86" s="169">
        <f t="shared" si="15"/>
        <v>0</v>
      </c>
      <c r="J86" s="170">
        <v>0.0008</v>
      </c>
      <c r="K86" s="168">
        <f t="shared" si="16"/>
        <v>0.0008</v>
      </c>
      <c r="L86" s="170">
        <v>0</v>
      </c>
      <c r="M86" s="168">
        <f t="shared" si="17"/>
        <v>0</v>
      </c>
      <c r="N86" s="171">
        <v>14</v>
      </c>
      <c r="O86" s="172">
        <v>32</v>
      </c>
      <c r="P86" s="173" t="s">
        <v>114</v>
      </c>
    </row>
    <row r="87" spans="1:16" s="14" customFormat="1" ht="13.5" customHeight="1">
      <c r="A87" s="165" t="s">
        <v>319</v>
      </c>
      <c r="B87" s="165" t="s">
        <v>109</v>
      </c>
      <c r="C87" s="165" t="s">
        <v>110</v>
      </c>
      <c r="D87" s="166" t="s">
        <v>320</v>
      </c>
      <c r="E87" s="167" t="s">
        <v>321</v>
      </c>
      <c r="F87" s="165" t="s">
        <v>127</v>
      </c>
      <c r="G87" s="168">
        <v>1</v>
      </c>
      <c r="H87" s="169"/>
      <c r="I87" s="169">
        <f t="shared" si="15"/>
        <v>0</v>
      </c>
      <c r="J87" s="170">
        <v>0.0012</v>
      </c>
      <c r="K87" s="168">
        <f t="shared" si="16"/>
        <v>0.0012</v>
      </c>
      <c r="L87" s="170">
        <v>0</v>
      </c>
      <c r="M87" s="168">
        <f t="shared" si="17"/>
        <v>0</v>
      </c>
      <c r="N87" s="171">
        <v>14</v>
      </c>
      <c r="O87" s="172">
        <v>32</v>
      </c>
      <c r="P87" s="173" t="s">
        <v>114</v>
      </c>
    </row>
    <row r="88" spans="1:16" s="14" customFormat="1" ht="13.5" customHeight="1">
      <c r="A88" s="174" t="s">
        <v>322</v>
      </c>
      <c r="B88" s="174" t="s">
        <v>115</v>
      </c>
      <c r="C88" s="174" t="s">
        <v>305</v>
      </c>
      <c r="D88" s="175" t="s">
        <v>323</v>
      </c>
      <c r="E88" s="176" t="s">
        <v>324</v>
      </c>
      <c r="F88" s="174" t="s">
        <v>212</v>
      </c>
      <c r="G88" s="177">
        <v>6</v>
      </c>
      <c r="H88" s="178"/>
      <c r="I88" s="178">
        <f t="shared" si="15"/>
        <v>0</v>
      </c>
      <c r="J88" s="179">
        <v>0</v>
      </c>
      <c r="K88" s="177">
        <f t="shared" si="16"/>
        <v>0</v>
      </c>
      <c r="L88" s="179">
        <v>0</v>
      </c>
      <c r="M88" s="177">
        <f t="shared" si="17"/>
        <v>0</v>
      </c>
      <c r="N88" s="180">
        <v>14</v>
      </c>
      <c r="O88" s="181">
        <v>16</v>
      </c>
      <c r="P88" s="14" t="s">
        <v>114</v>
      </c>
    </row>
    <row r="89" spans="1:16" s="14" customFormat="1" ht="13.5" customHeight="1">
      <c r="A89" s="165" t="s">
        <v>325</v>
      </c>
      <c r="B89" s="165" t="s">
        <v>109</v>
      </c>
      <c r="C89" s="165" t="s">
        <v>110</v>
      </c>
      <c r="D89" s="166" t="s">
        <v>326</v>
      </c>
      <c r="E89" s="167" t="s">
        <v>327</v>
      </c>
      <c r="F89" s="165" t="s">
        <v>127</v>
      </c>
      <c r="G89" s="168">
        <v>1</v>
      </c>
      <c r="H89" s="169"/>
      <c r="I89" s="169">
        <f t="shared" si="15"/>
        <v>0</v>
      </c>
      <c r="J89" s="170">
        <v>0.0146</v>
      </c>
      <c r="K89" s="168">
        <f t="shared" si="16"/>
        <v>0.0146</v>
      </c>
      <c r="L89" s="170">
        <v>0</v>
      </c>
      <c r="M89" s="168">
        <f t="shared" si="17"/>
        <v>0</v>
      </c>
      <c r="N89" s="171">
        <v>14</v>
      </c>
      <c r="O89" s="172">
        <v>32</v>
      </c>
      <c r="P89" s="173" t="s">
        <v>114</v>
      </c>
    </row>
    <row r="90" spans="1:16" s="14" customFormat="1" ht="24" customHeight="1">
      <c r="A90" s="174" t="s">
        <v>328</v>
      </c>
      <c r="B90" s="174" t="s">
        <v>115</v>
      </c>
      <c r="C90" s="174" t="s">
        <v>243</v>
      </c>
      <c r="D90" s="175" t="s">
        <v>329</v>
      </c>
      <c r="E90" s="176" t="s">
        <v>330</v>
      </c>
      <c r="F90" s="174" t="s">
        <v>119</v>
      </c>
      <c r="G90" s="177">
        <v>3.014</v>
      </c>
      <c r="H90" s="178"/>
      <c r="I90" s="178">
        <f t="shared" si="15"/>
        <v>0</v>
      </c>
      <c r="J90" s="179">
        <v>0.0001</v>
      </c>
      <c r="K90" s="177">
        <f t="shared" si="16"/>
        <v>0.0003014</v>
      </c>
      <c r="L90" s="179">
        <v>0</v>
      </c>
      <c r="M90" s="177">
        <f t="shared" si="17"/>
        <v>0</v>
      </c>
      <c r="N90" s="180">
        <v>14</v>
      </c>
      <c r="O90" s="181">
        <v>16</v>
      </c>
      <c r="P90" s="14" t="s">
        <v>114</v>
      </c>
    </row>
    <row r="91" spans="1:16" s="14" customFormat="1" ht="13.5" customHeight="1">
      <c r="A91" s="165" t="s">
        <v>331</v>
      </c>
      <c r="B91" s="165" t="s">
        <v>109</v>
      </c>
      <c r="C91" s="165" t="s">
        <v>110</v>
      </c>
      <c r="D91" s="166" t="s">
        <v>332</v>
      </c>
      <c r="E91" s="167" t="s">
        <v>333</v>
      </c>
      <c r="F91" s="165" t="s">
        <v>119</v>
      </c>
      <c r="G91" s="168">
        <v>3.074</v>
      </c>
      <c r="H91" s="169"/>
      <c r="I91" s="169">
        <f t="shared" si="15"/>
        <v>0</v>
      </c>
      <c r="J91" s="170">
        <v>0.0026</v>
      </c>
      <c r="K91" s="168">
        <f t="shared" si="16"/>
        <v>0.007992399999999998</v>
      </c>
      <c r="L91" s="170">
        <v>0</v>
      </c>
      <c r="M91" s="168">
        <f t="shared" si="17"/>
        <v>0</v>
      </c>
      <c r="N91" s="171">
        <v>14</v>
      </c>
      <c r="O91" s="172">
        <v>32</v>
      </c>
      <c r="P91" s="173" t="s">
        <v>114</v>
      </c>
    </row>
    <row r="92" spans="1:16" s="14" customFormat="1" ht="13.5" customHeight="1">
      <c r="A92" s="174" t="s">
        <v>334</v>
      </c>
      <c r="B92" s="174" t="s">
        <v>115</v>
      </c>
      <c r="C92" s="174" t="s">
        <v>305</v>
      </c>
      <c r="D92" s="175" t="s">
        <v>335</v>
      </c>
      <c r="E92" s="176" t="s">
        <v>336</v>
      </c>
      <c r="F92" s="174" t="s">
        <v>47</v>
      </c>
      <c r="G92" s="177"/>
      <c r="H92" s="178"/>
      <c r="I92" s="178">
        <f t="shared" si="15"/>
        <v>0</v>
      </c>
      <c r="J92" s="179">
        <v>0</v>
      </c>
      <c r="K92" s="177">
        <f t="shared" si="16"/>
        <v>0</v>
      </c>
      <c r="L92" s="179">
        <v>0</v>
      </c>
      <c r="M92" s="177">
        <f t="shared" si="17"/>
        <v>0</v>
      </c>
      <c r="N92" s="180">
        <v>14</v>
      </c>
      <c r="O92" s="181">
        <v>16</v>
      </c>
      <c r="P92" s="14" t="s">
        <v>114</v>
      </c>
    </row>
    <row r="93" spans="2:16" s="134" customFormat="1" ht="12.75" customHeight="1">
      <c r="B93" s="139" t="s">
        <v>64</v>
      </c>
      <c r="D93" s="140" t="s">
        <v>337</v>
      </c>
      <c r="E93" s="140" t="s">
        <v>338</v>
      </c>
      <c r="I93" s="141">
        <f>SUM(I94:I112)</f>
        <v>0</v>
      </c>
      <c r="K93" s="142">
        <f>SUM(K94:K112)</f>
        <v>6.21148082</v>
      </c>
      <c r="M93" s="142">
        <f>SUM(M94:M112)</f>
        <v>4.1242515</v>
      </c>
      <c r="P93" s="140" t="s">
        <v>108</v>
      </c>
    </row>
    <row r="94" spans="1:16" s="14" customFormat="1" ht="13.5" customHeight="1">
      <c r="A94" s="174" t="s">
        <v>339</v>
      </c>
      <c r="B94" s="174" t="s">
        <v>115</v>
      </c>
      <c r="C94" s="174" t="s">
        <v>337</v>
      </c>
      <c r="D94" s="175" t="s">
        <v>340</v>
      </c>
      <c r="E94" s="176" t="s">
        <v>341</v>
      </c>
      <c r="F94" s="174" t="s">
        <v>212</v>
      </c>
      <c r="G94" s="177">
        <v>9</v>
      </c>
      <c r="H94" s="178"/>
      <c r="I94" s="178">
        <f aca="true" t="shared" si="18" ref="I94:I112">ROUND(G94*H94,2)</f>
        <v>0</v>
      </c>
      <c r="J94" s="179">
        <v>0</v>
      </c>
      <c r="K94" s="177">
        <f aca="true" t="shared" si="19" ref="K94:K112">G94*J94</f>
        <v>0</v>
      </c>
      <c r="L94" s="179">
        <v>0.014</v>
      </c>
      <c r="M94" s="177">
        <f aca="true" t="shared" si="20" ref="M94:M112">G94*L94</f>
        <v>0.126</v>
      </c>
      <c r="N94" s="180">
        <v>14</v>
      </c>
      <c r="O94" s="181">
        <v>16</v>
      </c>
      <c r="P94" s="14" t="s">
        <v>114</v>
      </c>
    </row>
    <row r="95" spans="1:16" s="14" customFormat="1" ht="13.5" customHeight="1">
      <c r="A95" s="174" t="s">
        <v>342</v>
      </c>
      <c r="B95" s="174" t="s">
        <v>115</v>
      </c>
      <c r="C95" s="174" t="s">
        <v>337</v>
      </c>
      <c r="D95" s="175" t="s">
        <v>343</v>
      </c>
      <c r="E95" s="176" t="s">
        <v>344</v>
      </c>
      <c r="F95" s="174" t="s">
        <v>212</v>
      </c>
      <c r="G95" s="177">
        <v>35.4</v>
      </c>
      <c r="H95" s="178"/>
      <c r="I95" s="178">
        <f t="shared" si="18"/>
        <v>0</v>
      </c>
      <c r="J95" s="179">
        <v>0</v>
      </c>
      <c r="K95" s="177">
        <f t="shared" si="19"/>
        <v>0</v>
      </c>
      <c r="L95" s="179">
        <v>0.032</v>
      </c>
      <c r="M95" s="177">
        <f t="shared" si="20"/>
        <v>1.1328</v>
      </c>
      <c r="N95" s="180">
        <v>14</v>
      </c>
      <c r="O95" s="181">
        <v>16</v>
      </c>
      <c r="P95" s="14" t="s">
        <v>114</v>
      </c>
    </row>
    <row r="96" spans="1:16" s="14" customFormat="1" ht="13.5" customHeight="1">
      <c r="A96" s="174" t="s">
        <v>345</v>
      </c>
      <c r="B96" s="174" t="s">
        <v>115</v>
      </c>
      <c r="C96" s="174" t="s">
        <v>337</v>
      </c>
      <c r="D96" s="175" t="s">
        <v>346</v>
      </c>
      <c r="E96" s="176" t="s">
        <v>347</v>
      </c>
      <c r="F96" s="174" t="s">
        <v>212</v>
      </c>
      <c r="G96" s="177">
        <v>29.9</v>
      </c>
      <c r="H96" s="178"/>
      <c r="I96" s="178">
        <f t="shared" si="18"/>
        <v>0</v>
      </c>
      <c r="J96" s="179">
        <v>0</v>
      </c>
      <c r="K96" s="177">
        <f t="shared" si="19"/>
        <v>0</v>
      </c>
      <c r="L96" s="179">
        <v>0.004</v>
      </c>
      <c r="M96" s="177">
        <f t="shared" si="20"/>
        <v>0.1196</v>
      </c>
      <c r="N96" s="180">
        <v>14</v>
      </c>
      <c r="O96" s="181">
        <v>16</v>
      </c>
      <c r="P96" s="14" t="s">
        <v>114</v>
      </c>
    </row>
    <row r="97" spans="1:16" s="14" customFormat="1" ht="24" customHeight="1">
      <c r="A97" s="174" t="s">
        <v>348</v>
      </c>
      <c r="B97" s="174" t="s">
        <v>115</v>
      </c>
      <c r="C97" s="174" t="s">
        <v>337</v>
      </c>
      <c r="D97" s="175" t="s">
        <v>349</v>
      </c>
      <c r="E97" s="176" t="s">
        <v>350</v>
      </c>
      <c r="F97" s="174" t="s">
        <v>212</v>
      </c>
      <c r="G97" s="177">
        <v>13</v>
      </c>
      <c r="H97" s="178"/>
      <c r="I97" s="178">
        <f t="shared" si="18"/>
        <v>0</v>
      </c>
      <c r="J97" s="179">
        <v>0</v>
      </c>
      <c r="K97" s="177">
        <f t="shared" si="19"/>
        <v>0</v>
      </c>
      <c r="L97" s="179">
        <v>0</v>
      </c>
      <c r="M97" s="177">
        <f t="shared" si="20"/>
        <v>0</v>
      </c>
      <c r="N97" s="180">
        <v>14</v>
      </c>
      <c r="O97" s="181">
        <v>16</v>
      </c>
      <c r="P97" s="14" t="s">
        <v>114</v>
      </c>
    </row>
    <row r="98" spans="1:16" s="14" customFormat="1" ht="13.5" customHeight="1">
      <c r="A98" s="165" t="s">
        <v>351</v>
      </c>
      <c r="B98" s="165" t="s">
        <v>109</v>
      </c>
      <c r="C98" s="165" t="s">
        <v>110</v>
      </c>
      <c r="D98" s="166" t="s">
        <v>352</v>
      </c>
      <c r="E98" s="167" t="s">
        <v>353</v>
      </c>
      <c r="F98" s="165" t="s">
        <v>151</v>
      </c>
      <c r="G98" s="168">
        <v>1.222</v>
      </c>
      <c r="H98" s="169"/>
      <c r="I98" s="169">
        <f t="shared" si="18"/>
        <v>0</v>
      </c>
      <c r="J98" s="170">
        <v>0.55</v>
      </c>
      <c r="K98" s="168">
        <f t="shared" si="19"/>
        <v>0.6721</v>
      </c>
      <c r="L98" s="170">
        <v>0</v>
      </c>
      <c r="M98" s="168">
        <f t="shared" si="20"/>
        <v>0</v>
      </c>
      <c r="N98" s="171">
        <v>14</v>
      </c>
      <c r="O98" s="172">
        <v>32</v>
      </c>
      <c r="P98" s="173" t="s">
        <v>114</v>
      </c>
    </row>
    <row r="99" spans="1:16" s="14" customFormat="1" ht="24" customHeight="1">
      <c r="A99" s="174" t="s">
        <v>354</v>
      </c>
      <c r="B99" s="174" t="s">
        <v>115</v>
      </c>
      <c r="C99" s="174" t="s">
        <v>337</v>
      </c>
      <c r="D99" s="175" t="s">
        <v>355</v>
      </c>
      <c r="E99" s="176" t="s">
        <v>356</v>
      </c>
      <c r="F99" s="174" t="s">
        <v>212</v>
      </c>
      <c r="G99" s="177">
        <v>38.2</v>
      </c>
      <c r="H99" s="178"/>
      <c r="I99" s="178">
        <f t="shared" si="18"/>
        <v>0</v>
      </c>
      <c r="J99" s="179">
        <v>0</v>
      </c>
      <c r="K99" s="177">
        <f t="shared" si="19"/>
        <v>0</v>
      </c>
      <c r="L99" s="179">
        <v>0</v>
      </c>
      <c r="M99" s="177">
        <f t="shared" si="20"/>
        <v>0</v>
      </c>
      <c r="N99" s="180">
        <v>14</v>
      </c>
      <c r="O99" s="181">
        <v>16</v>
      </c>
      <c r="P99" s="14" t="s">
        <v>114</v>
      </c>
    </row>
    <row r="100" spans="1:16" s="14" customFormat="1" ht="24" customHeight="1">
      <c r="A100" s="174" t="s">
        <v>357</v>
      </c>
      <c r="B100" s="174" t="s">
        <v>115</v>
      </c>
      <c r="C100" s="174" t="s">
        <v>337</v>
      </c>
      <c r="D100" s="175" t="s">
        <v>358</v>
      </c>
      <c r="E100" s="176" t="s">
        <v>359</v>
      </c>
      <c r="F100" s="174" t="s">
        <v>119</v>
      </c>
      <c r="G100" s="177">
        <v>120.35</v>
      </c>
      <c r="H100" s="178"/>
      <c r="I100" s="178">
        <f t="shared" si="18"/>
        <v>0</v>
      </c>
      <c r="J100" s="179">
        <v>0.01878</v>
      </c>
      <c r="K100" s="177">
        <f t="shared" si="19"/>
        <v>2.260173</v>
      </c>
      <c r="L100" s="179">
        <v>0</v>
      </c>
      <c r="M100" s="177">
        <f t="shared" si="20"/>
        <v>0</v>
      </c>
      <c r="N100" s="180">
        <v>14</v>
      </c>
      <c r="O100" s="181">
        <v>16</v>
      </c>
      <c r="P100" s="14" t="s">
        <v>114</v>
      </c>
    </row>
    <row r="101" spans="1:16" s="14" customFormat="1" ht="13.5" customHeight="1">
      <c r="A101" s="174" t="s">
        <v>360</v>
      </c>
      <c r="B101" s="174" t="s">
        <v>115</v>
      </c>
      <c r="C101" s="174" t="s">
        <v>337</v>
      </c>
      <c r="D101" s="175" t="s">
        <v>361</v>
      </c>
      <c r="E101" s="176" t="s">
        <v>362</v>
      </c>
      <c r="F101" s="174" t="s">
        <v>119</v>
      </c>
      <c r="G101" s="177">
        <v>10.573</v>
      </c>
      <c r="H101" s="178"/>
      <c r="I101" s="178">
        <f t="shared" si="18"/>
        <v>0</v>
      </c>
      <c r="J101" s="179">
        <v>0</v>
      </c>
      <c r="K101" s="177">
        <f t="shared" si="19"/>
        <v>0</v>
      </c>
      <c r="L101" s="179">
        <v>0.005</v>
      </c>
      <c r="M101" s="177">
        <f t="shared" si="20"/>
        <v>0.052865</v>
      </c>
      <c r="N101" s="180">
        <v>14</v>
      </c>
      <c r="O101" s="181">
        <v>16</v>
      </c>
      <c r="P101" s="14" t="s">
        <v>114</v>
      </c>
    </row>
    <row r="102" spans="1:16" s="14" customFormat="1" ht="13.5" customHeight="1">
      <c r="A102" s="174" t="s">
        <v>363</v>
      </c>
      <c r="B102" s="174" t="s">
        <v>115</v>
      </c>
      <c r="C102" s="174" t="s">
        <v>337</v>
      </c>
      <c r="D102" s="175" t="s">
        <v>364</v>
      </c>
      <c r="E102" s="176" t="s">
        <v>365</v>
      </c>
      <c r="F102" s="174" t="s">
        <v>127</v>
      </c>
      <c r="G102" s="177">
        <v>2</v>
      </c>
      <c r="H102" s="178"/>
      <c r="I102" s="178">
        <f t="shared" si="18"/>
        <v>0</v>
      </c>
      <c r="J102" s="179">
        <v>0</v>
      </c>
      <c r="K102" s="177">
        <f t="shared" si="19"/>
        <v>0</v>
      </c>
      <c r="L102" s="179">
        <v>0.2</v>
      </c>
      <c r="M102" s="177">
        <f t="shared" si="20"/>
        <v>0.4</v>
      </c>
      <c r="N102" s="180">
        <v>14</v>
      </c>
      <c r="O102" s="181">
        <v>16</v>
      </c>
      <c r="P102" s="14" t="s">
        <v>114</v>
      </c>
    </row>
    <row r="103" spans="1:16" s="14" customFormat="1" ht="13.5" customHeight="1">
      <c r="A103" s="165" t="s">
        <v>366</v>
      </c>
      <c r="B103" s="165" t="s">
        <v>109</v>
      </c>
      <c r="C103" s="165" t="s">
        <v>110</v>
      </c>
      <c r="D103" s="166" t="s">
        <v>367</v>
      </c>
      <c r="E103" s="167" t="s">
        <v>368</v>
      </c>
      <c r="F103" s="165" t="s">
        <v>212</v>
      </c>
      <c r="G103" s="168">
        <v>12.827</v>
      </c>
      <c r="H103" s="169"/>
      <c r="I103" s="169">
        <f t="shared" si="18"/>
        <v>0</v>
      </c>
      <c r="J103" s="170">
        <v>0</v>
      </c>
      <c r="K103" s="168">
        <f t="shared" si="19"/>
        <v>0</v>
      </c>
      <c r="L103" s="170">
        <v>0</v>
      </c>
      <c r="M103" s="168">
        <f t="shared" si="20"/>
        <v>0</v>
      </c>
      <c r="N103" s="171">
        <v>14</v>
      </c>
      <c r="O103" s="172">
        <v>32</v>
      </c>
      <c r="P103" s="173" t="s">
        <v>114</v>
      </c>
    </row>
    <row r="104" spans="1:16" s="14" customFormat="1" ht="13.5" customHeight="1">
      <c r="A104" s="165" t="s">
        <v>369</v>
      </c>
      <c r="B104" s="165" t="s">
        <v>109</v>
      </c>
      <c r="C104" s="165" t="s">
        <v>110</v>
      </c>
      <c r="D104" s="166" t="s">
        <v>370</v>
      </c>
      <c r="E104" s="167" t="s">
        <v>371</v>
      </c>
      <c r="F104" s="165" t="s">
        <v>113</v>
      </c>
      <c r="G104" s="168">
        <v>1</v>
      </c>
      <c r="H104" s="169"/>
      <c r="I104" s="169">
        <f t="shared" si="18"/>
        <v>0</v>
      </c>
      <c r="J104" s="170">
        <v>0</v>
      </c>
      <c r="K104" s="168">
        <f t="shared" si="19"/>
        <v>0</v>
      </c>
      <c r="L104" s="170">
        <v>0</v>
      </c>
      <c r="M104" s="168">
        <f t="shared" si="20"/>
        <v>0</v>
      </c>
      <c r="N104" s="171">
        <v>14</v>
      </c>
      <c r="O104" s="172">
        <v>32</v>
      </c>
      <c r="P104" s="173" t="s">
        <v>114</v>
      </c>
    </row>
    <row r="105" spans="1:16" s="14" customFormat="1" ht="13.5" customHeight="1">
      <c r="A105" s="165" t="s">
        <v>372</v>
      </c>
      <c r="B105" s="165" t="s">
        <v>109</v>
      </c>
      <c r="C105" s="165" t="s">
        <v>110</v>
      </c>
      <c r="D105" s="166" t="s">
        <v>373</v>
      </c>
      <c r="E105" s="167" t="s">
        <v>374</v>
      </c>
      <c r="F105" s="165" t="s">
        <v>113</v>
      </c>
      <c r="G105" s="168">
        <v>1</v>
      </c>
      <c r="H105" s="169"/>
      <c r="I105" s="169">
        <f t="shared" si="18"/>
        <v>0</v>
      </c>
      <c r="J105" s="170">
        <v>0</v>
      </c>
      <c r="K105" s="168">
        <f t="shared" si="19"/>
        <v>0</v>
      </c>
      <c r="L105" s="170">
        <v>0</v>
      </c>
      <c r="M105" s="168">
        <f t="shared" si="20"/>
        <v>0</v>
      </c>
      <c r="N105" s="171">
        <v>14</v>
      </c>
      <c r="O105" s="172">
        <v>32</v>
      </c>
      <c r="P105" s="173" t="s">
        <v>114</v>
      </c>
    </row>
    <row r="106" spans="1:16" s="14" customFormat="1" ht="13.5" customHeight="1">
      <c r="A106" s="174" t="s">
        <v>375</v>
      </c>
      <c r="B106" s="174" t="s">
        <v>115</v>
      </c>
      <c r="C106" s="174" t="s">
        <v>337</v>
      </c>
      <c r="D106" s="175" t="s">
        <v>376</v>
      </c>
      <c r="E106" s="176" t="s">
        <v>377</v>
      </c>
      <c r="F106" s="174" t="s">
        <v>151</v>
      </c>
      <c r="G106" s="177">
        <v>1.222</v>
      </c>
      <c r="H106" s="178"/>
      <c r="I106" s="178">
        <f t="shared" si="18"/>
        <v>0</v>
      </c>
      <c r="J106" s="179">
        <v>0.02431</v>
      </c>
      <c r="K106" s="177">
        <f t="shared" si="19"/>
        <v>0.02970682</v>
      </c>
      <c r="L106" s="179">
        <v>0</v>
      </c>
      <c r="M106" s="177">
        <f t="shared" si="20"/>
        <v>0</v>
      </c>
      <c r="N106" s="180">
        <v>14</v>
      </c>
      <c r="O106" s="181">
        <v>16</v>
      </c>
      <c r="P106" s="14" t="s">
        <v>114</v>
      </c>
    </row>
    <row r="107" spans="1:16" s="14" customFormat="1" ht="24" customHeight="1">
      <c r="A107" s="174" t="s">
        <v>378</v>
      </c>
      <c r="B107" s="174" t="s">
        <v>115</v>
      </c>
      <c r="C107" s="174" t="s">
        <v>337</v>
      </c>
      <c r="D107" s="175" t="s">
        <v>379</v>
      </c>
      <c r="E107" s="176" t="s">
        <v>380</v>
      </c>
      <c r="F107" s="174" t="s">
        <v>119</v>
      </c>
      <c r="G107" s="177">
        <v>85.45</v>
      </c>
      <c r="H107" s="178"/>
      <c r="I107" s="178">
        <f t="shared" si="18"/>
        <v>0</v>
      </c>
      <c r="J107" s="179">
        <v>0.03691</v>
      </c>
      <c r="K107" s="177">
        <f t="shared" si="19"/>
        <v>3.1539595</v>
      </c>
      <c r="L107" s="179">
        <v>0</v>
      </c>
      <c r="M107" s="177">
        <f t="shared" si="20"/>
        <v>0</v>
      </c>
      <c r="N107" s="180">
        <v>14</v>
      </c>
      <c r="O107" s="181">
        <v>16</v>
      </c>
      <c r="P107" s="14" t="s">
        <v>114</v>
      </c>
    </row>
    <row r="108" spans="1:16" s="14" customFormat="1" ht="24" customHeight="1">
      <c r="A108" s="174" t="s">
        <v>381</v>
      </c>
      <c r="B108" s="174" t="s">
        <v>115</v>
      </c>
      <c r="C108" s="174" t="s">
        <v>337</v>
      </c>
      <c r="D108" s="175" t="s">
        <v>382</v>
      </c>
      <c r="E108" s="176" t="s">
        <v>383</v>
      </c>
      <c r="F108" s="174" t="s">
        <v>119</v>
      </c>
      <c r="G108" s="177">
        <v>96.425</v>
      </c>
      <c r="H108" s="178"/>
      <c r="I108" s="178">
        <f t="shared" si="18"/>
        <v>0</v>
      </c>
      <c r="J108" s="179">
        <v>0</v>
      </c>
      <c r="K108" s="177">
        <f t="shared" si="19"/>
        <v>0</v>
      </c>
      <c r="L108" s="179">
        <v>0.00978</v>
      </c>
      <c r="M108" s="177">
        <f t="shared" si="20"/>
        <v>0.9430365</v>
      </c>
      <c r="N108" s="180">
        <v>14</v>
      </c>
      <c r="O108" s="181">
        <v>16</v>
      </c>
      <c r="P108" s="14" t="s">
        <v>114</v>
      </c>
    </row>
    <row r="109" spans="1:16" s="14" customFormat="1" ht="13.5" customHeight="1">
      <c r="A109" s="174" t="s">
        <v>384</v>
      </c>
      <c r="B109" s="174" t="s">
        <v>115</v>
      </c>
      <c r="C109" s="174" t="s">
        <v>337</v>
      </c>
      <c r="D109" s="175" t="s">
        <v>385</v>
      </c>
      <c r="E109" s="176" t="s">
        <v>386</v>
      </c>
      <c r="F109" s="174" t="s">
        <v>119</v>
      </c>
      <c r="G109" s="177">
        <v>8.455</v>
      </c>
      <c r="H109" s="178"/>
      <c r="I109" s="178">
        <f t="shared" si="18"/>
        <v>0</v>
      </c>
      <c r="J109" s="179">
        <v>0.0113</v>
      </c>
      <c r="K109" s="177">
        <f t="shared" si="19"/>
        <v>0.0955415</v>
      </c>
      <c r="L109" s="179">
        <v>0</v>
      </c>
      <c r="M109" s="177">
        <f t="shared" si="20"/>
        <v>0</v>
      </c>
      <c r="N109" s="180">
        <v>14</v>
      </c>
      <c r="O109" s="181">
        <v>16</v>
      </c>
      <c r="P109" s="14" t="s">
        <v>114</v>
      </c>
    </row>
    <row r="110" spans="1:16" s="14" customFormat="1" ht="13.5" customHeight="1">
      <c r="A110" s="174" t="s">
        <v>387</v>
      </c>
      <c r="B110" s="174" t="s">
        <v>115</v>
      </c>
      <c r="C110" s="174" t="s">
        <v>337</v>
      </c>
      <c r="D110" s="175" t="s">
        <v>388</v>
      </c>
      <c r="E110" s="176" t="s">
        <v>389</v>
      </c>
      <c r="F110" s="174" t="s">
        <v>119</v>
      </c>
      <c r="G110" s="177">
        <v>96.425</v>
      </c>
      <c r="H110" s="178"/>
      <c r="I110" s="178">
        <f t="shared" si="18"/>
        <v>0</v>
      </c>
      <c r="J110" s="179">
        <v>0</v>
      </c>
      <c r="K110" s="177">
        <f t="shared" si="19"/>
        <v>0</v>
      </c>
      <c r="L110" s="179">
        <v>0.014</v>
      </c>
      <c r="M110" s="177">
        <f t="shared" si="20"/>
        <v>1.34995</v>
      </c>
      <c r="N110" s="180">
        <v>14</v>
      </c>
      <c r="O110" s="181">
        <v>16</v>
      </c>
      <c r="P110" s="14" t="s">
        <v>114</v>
      </c>
    </row>
    <row r="111" spans="1:16" s="14" customFormat="1" ht="13.5" customHeight="1">
      <c r="A111" s="165" t="s">
        <v>390</v>
      </c>
      <c r="B111" s="165" t="s">
        <v>109</v>
      </c>
      <c r="C111" s="165" t="s">
        <v>110</v>
      </c>
      <c r="D111" s="166" t="s">
        <v>391</v>
      </c>
      <c r="E111" s="167" t="s">
        <v>392</v>
      </c>
      <c r="F111" s="165" t="s">
        <v>113</v>
      </c>
      <c r="G111" s="168">
        <v>1</v>
      </c>
      <c r="H111" s="169"/>
      <c r="I111" s="169">
        <f t="shared" si="18"/>
        <v>0</v>
      </c>
      <c r="J111" s="170">
        <v>0</v>
      </c>
      <c r="K111" s="168">
        <f t="shared" si="19"/>
        <v>0</v>
      </c>
      <c r="L111" s="170">
        <v>0</v>
      </c>
      <c r="M111" s="168">
        <f t="shared" si="20"/>
        <v>0</v>
      </c>
      <c r="N111" s="171">
        <v>14</v>
      </c>
      <c r="O111" s="172">
        <v>32</v>
      </c>
      <c r="P111" s="173" t="s">
        <v>114</v>
      </c>
    </row>
    <row r="112" spans="1:16" s="14" customFormat="1" ht="13.5" customHeight="1">
      <c r="A112" s="174" t="s">
        <v>393</v>
      </c>
      <c r="B112" s="174" t="s">
        <v>115</v>
      </c>
      <c r="C112" s="174" t="s">
        <v>337</v>
      </c>
      <c r="D112" s="175" t="s">
        <v>394</v>
      </c>
      <c r="E112" s="176" t="s">
        <v>395</v>
      </c>
      <c r="F112" s="174" t="s">
        <v>47</v>
      </c>
      <c r="G112" s="177"/>
      <c r="H112" s="178"/>
      <c r="I112" s="178">
        <f t="shared" si="18"/>
        <v>0</v>
      </c>
      <c r="J112" s="179">
        <v>0</v>
      </c>
      <c r="K112" s="177">
        <f t="shared" si="19"/>
        <v>0</v>
      </c>
      <c r="L112" s="179">
        <v>0</v>
      </c>
      <c r="M112" s="177">
        <f t="shared" si="20"/>
        <v>0</v>
      </c>
      <c r="N112" s="180">
        <v>14</v>
      </c>
      <c r="O112" s="181">
        <v>16</v>
      </c>
      <c r="P112" s="14" t="s">
        <v>114</v>
      </c>
    </row>
    <row r="113" spans="2:16" s="134" customFormat="1" ht="12.75" customHeight="1">
      <c r="B113" s="139" t="s">
        <v>64</v>
      </c>
      <c r="D113" s="140" t="s">
        <v>396</v>
      </c>
      <c r="E113" s="140" t="s">
        <v>397</v>
      </c>
      <c r="I113" s="141">
        <f>SUM(I114:I130)</f>
        <v>0</v>
      </c>
      <c r="K113" s="142">
        <f>SUM(K114:K130)</f>
        <v>8.391017330000002</v>
      </c>
      <c r="M113" s="142">
        <f>SUM(M114:M130)</f>
        <v>0.19080000000000003</v>
      </c>
      <c r="P113" s="140" t="s">
        <v>108</v>
      </c>
    </row>
    <row r="114" spans="1:16" s="14" customFormat="1" ht="13.5" customHeight="1">
      <c r="A114" s="174" t="s">
        <v>398</v>
      </c>
      <c r="B114" s="174" t="s">
        <v>115</v>
      </c>
      <c r="C114" s="174" t="s">
        <v>396</v>
      </c>
      <c r="D114" s="175" t="s">
        <v>399</v>
      </c>
      <c r="E114" s="176" t="s">
        <v>400</v>
      </c>
      <c r="F114" s="174" t="s">
        <v>119</v>
      </c>
      <c r="G114" s="177">
        <v>43.543</v>
      </c>
      <c r="H114" s="178"/>
      <c r="I114" s="178">
        <f aca="true" t="shared" si="21" ref="I114:I130">ROUND(G114*H114,2)</f>
        <v>0</v>
      </c>
      <c r="J114" s="179">
        <v>0.04687</v>
      </c>
      <c r="K114" s="177">
        <f aca="true" t="shared" si="22" ref="K114:K130">G114*J114</f>
        <v>2.04086041</v>
      </c>
      <c r="L114" s="179">
        <v>0</v>
      </c>
      <c r="M114" s="177">
        <f aca="true" t="shared" si="23" ref="M114:M130">G114*L114</f>
        <v>0</v>
      </c>
      <c r="N114" s="180">
        <v>14</v>
      </c>
      <c r="O114" s="181">
        <v>16</v>
      </c>
      <c r="P114" s="14" t="s">
        <v>114</v>
      </c>
    </row>
    <row r="115" spans="1:16" s="14" customFormat="1" ht="13.5" customHeight="1">
      <c r="A115" s="174" t="s">
        <v>401</v>
      </c>
      <c r="B115" s="174" t="s">
        <v>115</v>
      </c>
      <c r="C115" s="174" t="s">
        <v>396</v>
      </c>
      <c r="D115" s="175" t="s">
        <v>402</v>
      </c>
      <c r="E115" s="176" t="s">
        <v>403</v>
      </c>
      <c r="F115" s="174" t="s">
        <v>119</v>
      </c>
      <c r="G115" s="177">
        <v>6.95</v>
      </c>
      <c r="H115" s="178"/>
      <c r="I115" s="178">
        <f t="shared" si="21"/>
        <v>0</v>
      </c>
      <c r="J115" s="179">
        <v>0.04731</v>
      </c>
      <c r="K115" s="177">
        <f t="shared" si="22"/>
        <v>0.3288045</v>
      </c>
      <c r="L115" s="179">
        <v>0</v>
      </c>
      <c r="M115" s="177">
        <f t="shared" si="23"/>
        <v>0</v>
      </c>
      <c r="N115" s="180">
        <v>14</v>
      </c>
      <c r="O115" s="181">
        <v>16</v>
      </c>
      <c r="P115" s="14" t="s">
        <v>114</v>
      </c>
    </row>
    <row r="116" spans="1:16" s="14" customFormat="1" ht="13.5" customHeight="1">
      <c r="A116" s="174" t="s">
        <v>404</v>
      </c>
      <c r="B116" s="174" t="s">
        <v>115</v>
      </c>
      <c r="C116" s="174" t="s">
        <v>396</v>
      </c>
      <c r="D116" s="175" t="s">
        <v>405</v>
      </c>
      <c r="E116" s="176" t="s">
        <v>406</v>
      </c>
      <c r="F116" s="174" t="s">
        <v>119</v>
      </c>
      <c r="G116" s="177">
        <v>4.948</v>
      </c>
      <c r="H116" s="178"/>
      <c r="I116" s="178">
        <f t="shared" si="21"/>
        <v>0</v>
      </c>
      <c r="J116" s="179">
        <v>0.04942</v>
      </c>
      <c r="K116" s="177">
        <f t="shared" si="22"/>
        <v>0.24453016000000002</v>
      </c>
      <c r="L116" s="179">
        <v>0</v>
      </c>
      <c r="M116" s="177">
        <f t="shared" si="23"/>
        <v>0</v>
      </c>
      <c r="N116" s="180">
        <v>14</v>
      </c>
      <c r="O116" s="181">
        <v>16</v>
      </c>
      <c r="P116" s="14" t="s">
        <v>114</v>
      </c>
    </row>
    <row r="117" spans="1:16" s="14" customFormat="1" ht="13.5" customHeight="1">
      <c r="A117" s="174" t="s">
        <v>407</v>
      </c>
      <c r="B117" s="174" t="s">
        <v>115</v>
      </c>
      <c r="C117" s="174" t="s">
        <v>396</v>
      </c>
      <c r="D117" s="175" t="s">
        <v>408</v>
      </c>
      <c r="E117" s="176" t="s">
        <v>409</v>
      </c>
      <c r="F117" s="174" t="s">
        <v>212</v>
      </c>
      <c r="G117" s="177">
        <v>13</v>
      </c>
      <c r="H117" s="178"/>
      <c r="I117" s="178">
        <f t="shared" si="21"/>
        <v>0</v>
      </c>
      <c r="J117" s="179">
        <v>0.00014</v>
      </c>
      <c r="K117" s="177">
        <f t="shared" si="22"/>
        <v>0.0018199999999999998</v>
      </c>
      <c r="L117" s="179">
        <v>0</v>
      </c>
      <c r="M117" s="177">
        <f t="shared" si="23"/>
        <v>0</v>
      </c>
      <c r="N117" s="180">
        <v>14</v>
      </c>
      <c r="O117" s="181">
        <v>16</v>
      </c>
      <c r="P117" s="14" t="s">
        <v>114</v>
      </c>
    </row>
    <row r="118" spans="1:16" s="14" customFormat="1" ht="13.5" customHeight="1">
      <c r="A118" s="174" t="s">
        <v>410</v>
      </c>
      <c r="B118" s="174" t="s">
        <v>115</v>
      </c>
      <c r="C118" s="174" t="s">
        <v>396</v>
      </c>
      <c r="D118" s="175" t="s">
        <v>411</v>
      </c>
      <c r="E118" s="176" t="s">
        <v>412</v>
      </c>
      <c r="F118" s="174" t="s">
        <v>127</v>
      </c>
      <c r="G118" s="177">
        <v>3</v>
      </c>
      <c r="H118" s="178"/>
      <c r="I118" s="178">
        <f t="shared" si="21"/>
        <v>0</v>
      </c>
      <c r="J118" s="179">
        <v>0.00951</v>
      </c>
      <c r="K118" s="177">
        <f t="shared" si="22"/>
        <v>0.02853</v>
      </c>
      <c r="L118" s="179">
        <v>0.0636</v>
      </c>
      <c r="M118" s="177">
        <f t="shared" si="23"/>
        <v>0.19080000000000003</v>
      </c>
      <c r="N118" s="180">
        <v>14</v>
      </c>
      <c r="O118" s="181">
        <v>16</v>
      </c>
      <c r="P118" s="14" t="s">
        <v>114</v>
      </c>
    </row>
    <row r="119" spans="1:16" s="14" customFormat="1" ht="24" customHeight="1">
      <c r="A119" s="174" t="s">
        <v>413</v>
      </c>
      <c r="B119" s="174" t="s">
        <v>115</v>
      </c>
      <c r="C119" s="174" t="s">
        <v>396</v>
      </c>
      <c r="D119" s="175" t="s">
        <v>414</v>
      </c>
      <c r="E119" s="176" t="s">
        <v>415</v>
      </c>
      <c r="F119" s="174" t="s">
        <v>119</v>
      </c>
      <c r="G119" s="177">
        <v>1.6</v>
      </c>
      <c r="H119" s="178"/>
      <c r="I119" s="178">
        <f t="shared" si="21"/>
        <v>0</v>
      </c>
      <c r="J119" s="179">
        <v>0.01631</v>
      </c>
      <c r="K119" s="177">
        <f t="shared" si="22"/>
        <v>0.026096000000000005</v>
      </c>
      <c r="L119" s="179">
        <v>0</v>
      </c>
      <c r="M119" s="177">
        <f t="shared" si="23"/>
        <v>0</v>
      </c>
      <c r="N119" s="180">
        <v>14</v>
      </c>
      <c r="O119" s="181">
        <v>16</v>
      </c>
      <c r="P119" s="14" t="s">
        <v>114</v>
      </c>
    </row>
    <row r="120" spans="1:16" s="14" customFormat="1" ht="24" customHeight="1">
      <c r="A120" s="174" t="s">
        <v>416</v>
      </c>
      <c r="B120" s="174" t="s">
        <v>115</v>
      </c>
      <c r="C120" s="174" t="s">
        <v>396</v>
      </c>
      <c r="D120" s="175" t="s">
        <v>417</v>
      </c>
      <c r="E120" s="176" t="s">
        <v>418</v>
      </c>
      <c r="F120" s="174" t="s">
        <v>119</v>
      </c>
      <c r="G120" s="177">
        <v>14.896</v>
      </c>
      <c r="H120" s="178"/>
      <c r="I120" s="178">
        <f t="shared" si="21"/>
        <v>0</v>
      </c>
      <c r="J120" s="179">
        <v>0.01897</v>
      </c>
      <c r="K120" s="177">
        <f t="shared" si="22"/>
        <v>0.28257712</v>
      </c>
      <c r="L120" s="179">
        <v>0</v>
      </c>
      <c r="M120" s="177">
        <f t="shared" si="23"/>
        <v>0</v>
      </c>
      <c r="N120" s="180">
        <v>14</v>
      </c>
      <c r="O120" s="181">
        <v>16</v>
      </c>
      <c r="P120" s="14" t="s">
        <v>114</v>
      </c>
    </row>
    <row r="121" spans="1:16" s="14" customFormat="1" ht="13.5" customHeight="1">
      <c r="A121" s="174" t="s">
        <v>419</v>
      </c>
      <c r="B121" s="174" t="s">
        <v>115</v>
      </c>
      <c r="C121" s="174" t="s">
        <v>396</v>
      </c>
      <c r="D121" s="175" t="s">
        <v>420</v>
      </c>
      <c r="E121" s="176" t="s">
        <v>421</v>
      </c>
      <c r="F121" s="174" t="s">
        <v>119</v>
      </c>
      <c r="G121" s="177">
        <v>29.088</v>
      </c>
      <c r="H121" s="178"/>
      <c r="I121" s="178">
        <f t="shared" si="21"/>
        <v>0</v>
      </c>
      <c r="J121" s="179">
        <v>0.03567</v>
      </c>
      <c r="K121" s="177">
        <f t="shared" si="22"/>
        <v>1.03756896</v>
      </c>
      <c r="L121" s="179">
        <v>0</v>
      </c>
      <c r="M121" s="177">
        <f t="shared" si="23"/>
        <v>0</v>
      </c>
      <c r="N121" s="180">
        <v>14</v>
      </c>
      <c r="O121" s="181">
        <v>16</v>
      </c>
      <c r="P121" s="14" t="s">
        <v>114</v>
      </c>
    </row>
    <row r="122" spans="1:16" s="14" customFormat="1" ht="24" customHeight="1">
      <c r="A122" s="174" t="s">
        <v>422</v>
      </c>
      <c r="B122" s="174" t="s">
        <v>115</v>
      </c>
      <c r="C122" s="174" t="s">
        <v>396</v>
      </c>
      <c r="D122" s="175" t="s">
        <v>423</v>
      </c>
      <c r="E122" s="176" t="s">
        <v>424</v>
      </c>
      <c r="F122" s="174" t="s">
        <v>119</v>
      </c>
      <c r="G122" s="177">
        <v>2.886</v>
      </c>
      <c r="H122" s="178"/>
      <c r="I122" s="178">
        <f t="shared" si="21"/>
        <v>0</v>
      </c>
      <c r="J122" s="179">
        <v>0.02856</v>
      </c>
      <c r="K122" s="177">
        <f t="shared" si="22"/>
        <v>0.08242416</v>
      </c>
      <c r="L122" s="179">
        <v>0</v>
      </c>
      <c r="M122" s="177">
        <f t="shared" si="23"/>
        <v>0</v>
      </c>
      <c r="N122" s="180">
        <v>14</v>
      </c>
      <c r="O122" s="181">
        <v>16</v>
      </c>
      <c r="P122" s="14" t="s">
        <v>114</v>
      </c>
    </row>
    <row r="123" spans="1:16" s="14" customFormat="1" ht="24" customHeight="1">
      <c r="A123" s="174" t="s">
        <v>425</v>
      </c>
      <c r="B123" s="174" t="s">
        <v>115</v>
      </c>
      <c r="C123" s="174" t="s">
        <v>396</v>
      </c>
      <c r="D123" s="175" t="s">
        <v>426</v>
      </c>
      <c r="E123" s="176" t="s">
        <v>427</v>
      </c>
      <c r="F123" s="174" t="s">
        <v>119</v>
      </c>
      <c r="G123" s="177">
        <v>26.544</v>
      </c>
      <c r="H123" s="178"/>
      <c r="I123" s="178">
        <f t="shared" si="21"/>
        <v>0</v>
      </c>
      <c r="J123" s="179">
        <v>0.03267</v>
      </c>
      <c r="K123" s="177">
        <f t="shared" si="22"/>
        <v>0.8671924799999999</v>
      </c>
      <c r="L123" s="179">
        <v>0</v>
      </c>
      <c r="M123" s="177">
        <f t="shared" si="23"/>
        <v>0</v>
      </c>
      <c r="N123" s="180">
        <v>14</v>
      </c>
      <c r="O123" s="181">
        <v>16</v>
      </c>
      <c r="P123" s="14" t="s">
        <v>114</v>
      </c>
    </row>
    <row r="124" spans="1:16" s="14" customFormat="1" ht="13.5" customHeight="1">
      <c r="A124" s="174" t="s">
        <v>428</v>
      </c>
      <c r="B124" s="174" t="s">
        <v>115</v>
      </c>
      <c r="C124" s="174" t="s">
        <v>396</v>
      </c>
      <c r="D124" s="175" t="s">
        <v>429</v>
      </c>
      <c r="E124" s="176" t="s">
        <v>430</v>
      </c>
      <c r="F124" s="174" t="s">
        <v>119</v>
      </c>
      <c r="G124" s="177">
        <v>9.03</v>
      </c>
      <c r="H124" s="178"/>
      <c r="I124" s="178">
        <f t="shared" si="21"/>
        <v>0</v>
      </c>
      <c r="J124" s="179">
        <v>0.01441</v>
      </c>
      <c r="K124" s="177">
        <f t="shared" si="22"/>
        <v>0.1301223</v>
      </c>
      <c r="L124" s="179">
        <v>0</v>
      </c>
      <c r="M124" s="177">
        <f t="shared" si="23"/>
        <v>0</v>
      </c>
      <c r="N124" s="180">
        <v>14</v>
      </c>
      <c r="O124" s="181">
        <v>16</v>
      </c>
      <c r="P124" s="14" t="s">
        <v>114</v>
      </c>
    </row>
    <row r="125" spans="1:16" s="14" customFormat="1" ht="24" customHeight="1">
      <c r="A125" s="174" t="s">
        <v>431</v>
      </c>
      <c r="B125" s="174" t="s">
        <v>115</v>
      </c>
      <c r="C125" s="174" t="s">
        <v>396</v>
      </c>
      <c r="D125" s="175" t="s">
        <v>432</v>
      </c>
      <c r="E125" s="176" t="s">
        <v>433</v>
      </c>
      <c r="F125" s="174" t="s">
        <v>119</v>
      </c>
      <c r="G125" s="177">
        <v>103.164</v>
      </c>
      <c r="H125" s="178"/>
      <c r="I125" s="178">
        <f t="shared" si="21"/>
        <v>0</v>
      </c>
      <c r="J125" s="179">
        <v>0.02991</v>
      </c>
      <c r="K125" s="177">
        <f t="shared" si="22"/>
        <v>3.08563524</v>
      </c>
      <c r="L125" s="179">
        <v>0</v>
      </c>
      <c r="M125" s="177">
        <f t="shared" si="23"/>
        <v>0</v>
      </c>
      <c r="N125" s="180">
        <v>14</v>
      </c>
      <c r="O125" s="181">
        <v>16</v>
      </c>
      <c r="P125" s="14" t="s">
        <v>114</v>
      </c>
    </row>
    <row r="126" spans="1:16" s="14" customFormat="1" ht="24" customHeight="1">
      <c r="A126" s="174" t="s">
        <v>434</v>
      </c>
      <c r="B126" s="174" t="s">
        <v>115</v>
      </c>
      <c r="C126" s="174" t="s">
        <v>396</v>
      </c>
      <c r="D126" s="175" t="s">
        <v>435</v>
      </c>
      <c r="E126" s="176" t="s">
        <v>436</v>
      </c>
      <c r="F126" s="174" t="s">
        <v>119</v>
      </c>
      <c r="G126" s="177">
        <v>1.6</v>
      </c>
      <c r="H126" s="178"/>
      <c r="I126" s="178">
        <f t="shared" si="21"/>
        <v>0</v>
      </c>
      <c r="J126" s="179">
        <v>0.03013</v>
      </c>
      <c r="K126" s="177">
        <f t="shared" si="22"/>
        <v>0.048208</v>
      </c>
      <c r="L126" s="179">
        <v>0</v>
      </c>
      <c r="M126" s="177">
        <f t="shared" si="23"/>
        <v>0</v>
      </c>
      <c r="N126" s="180">
        <v>14</v>
      </c>
      <c r="O126" s="181">
        <v>16</v>
      </c>
      <c r="P126" s="14" t="s">
        <v>114</v>
      </c>
    </row>
    <row r="127" spans="1:16" s="14" customFormat="1" ht="13.5" customHeight="1">
      <c r="A127" s="174" t="s">
        <v>204</v>
      </c>
      <c r="B127" s="174" t="s">
        <v>115</v>
      </c>
      <c r="C127" s="174" t="s">
        <v>396</v>
      </c>
      <c r="D127" s="175" t="s">
        <v>437</v>
      </c>
      <c r="E127" s="176" t="s">
        <v>438</v>
      </c>
      <c r="F127" s="174" t="s">
        <v>127</v>
      </c>
      <c r="G127" s="177">
        <v>1</v>
      </c>
      <c r="H127" s="178"/>
      <c r="I127" s="178">
        <f t="shared" si="21"/>
        <v>0</v>
      </c>
      <c r="J127" s="179">
        <v>3E-05</v>
      </c>
      <c r="K127" s="177">
        <f t="shared" si="22"/>
        <v>3E-05</v>
      </c>
      <c r="L127" s="179">
        <v>0</v>
      </c>
      <c r="M127" s="177">
        <f t="shared" si="23"/>
        <v>0</v>
      </c>
      <c r="N127" s="180">
        <v>14</v>
      </c>
      <c r="O127" s="181">
        <v>16</v>
      </c>
      <c r="P127" s="14" t="s">
        <v>114</v>
      </c>
    </row>
    <row r="128" spans="1:16" s="14" customFormat="1" ht="13.5" customHeight="1">
      <c r="A128" s="165" t="s">
        <v>439</v>
      </c>
      <c r="B128" s="165" t="s">
        <v>109</v>
      </c>
      <c r="C128" s="165" t="s">
        <v>110</v>
      </c>
      <c r="D128" s="166" t="s">
        <v>440</v>
      </c>
      <c r="E128" s="167" t="s">
        <v>441</v>
      </c>
      <c r="F128" s="165" t="s">
        <v>127</v>
      </c>
      <c r="G128" s="168">
        <v>1</v>
      </c>
      <c r="H128" s="169"/>
      <c r="I128" s="169">
        <f t="shared" si="21"/>
        <v>0</v>
      </c>
      <c r="J128" s="170">
        <v>0.00055</v>
      </c>
      <c r="K128" s="168">
        <f t="shared" si="22"/>
        <v>0.00055</v>
      </c>
      <c r="L128" s="170">
        <v>0</v>
      </c>
      <c r="M128" s="168">
        <f t="shared" si="23"/>
        <v>0</v>
      </c>
      <c r="N128" s="171">
        <v>14</v>
      </c>
      <c r="O128" s="172">
        <v>32</v>
      </c>
      <c r="P128" s="173" t="s">
        <v>114</v>
      </c>
    </row>
    <row r="129" spans="1:16" s="14" customFormat="1" ht="13.5" customHeight="1">
      <c r="A129" s="174" t="s">
        <v>442</v>
      </c>
      <c r="B129" s="174" t="s">
        <v>115</v>
      </c>
      <c r="C129" s="174" t="s">
        <v>396</v>
      </c>
      <c r="D129" s="175" t="s">
        <v>443</v>
      </c>
      <c r="E129" s="176" t="s">
        <v>444</v>
      </c>
      <c r="F129" s="174" t="s">
        <v>212</v>
      </c>
      <c r="G129" s="177">
        <v>36.2</v>
      </c>
      <c r="H129" s="178"/>
      <c r="I129" s="178">
        <f t="shared" si="21"/>
        <v>0</v>
      </c>
      <c r="J129" s="179">
        <v>0.00514</v>
      </c>
      <c r="K129" s="177">
        <f t="shared" si="22"/>
        <v>0.186068</v>
      </c>
      <c r="L129" s="179">
        <v>0</v>
      </c>
      <c r="M129" s="177">
        <f t="shared" si="23"/>
        <v>0</v>
      </c>
      <c r="N129" s="180">
        <v>14</v>
      </c>
      <c r="O129" s="181">
        <v>16</v>
      </c>
      <c r="P129" s="14" t="s">
        <v>114</v>
      </c>
    </row>
    <row r="130" spans="1:16" s="14" customFormat="1" ht="13.5" customHeight="1">
      <c r="A130" s="174" t="s">
        <v>445</v>
      </c>
      <c r="B130" s="174" t="s">
        <v>115</v>
      </c>
      <c r="C130" s="174" t="s">
        <v>396</v>
      </c>
      <c r="D130" s="175" t="s">
        <v>446</v>
      </c>
      <c r="E130" s="176" t="s">
        <v>447</v>
      </c>
      <c r="F130" s="174" t="s">
        <v>47</v>
      </c>
      <c r="G130" s="177"/>
      <c r="H130" s="178"/>
      <c r="I130" s="178">
        <f t="shared" si="21"/>
        <v>0</v>
      </c>
      <c r="J130" s="179">
        <v>0</v>
      </c>
      <c r="K130" s="177">
        <f t="shared" si="22"/>
        <v>0</v>
      </c>
      <c r="L130" s="179">
        <v>0</v>
      </c>
      <c r="M130" s="177">
        <f t="shared" si="23"/>
        <v>0</v>
      </c>
      <c r="N130" s="180">
        <v>14</v>
      </c>
      <c r="O130" s="181">
        <v>16</v>
      </c>
      <c r="P130" s="14" t="s">
        <v>114</v>
      </c>
    </row>
    <row r="131" spans="2:16" s="134" customFormat="1" ht="12.75" customHeight="1">
      <c r="B131" s="139" t="s">
        <v>64</v>
      </c>
      <c r="D131" s="140" t="s">
        <v>448</v>
      </c>
      <c r="E131" s="140" t="s">
        <v>449</v>
      </c>
      <c r="I131" s="141">
        <f>SUM(I132:I134)</f>
        <v>0</v>
      </c>
      <c r="K131" s="142">
        <f>SUM(K132:K134)</f>
        <v>0.068068</v>
      </c>
      <c r="M131" s="142">
        <f>SUM(M132:M134)</f>
        <v>0.077588</v>
      </c>
      <c r="P131" s="140" t="s">
        <v>108</v>
      </c>
    </row>
    <row r="132" spans="1:16" s="14" customFormat="1" ht="13.5" customHeight="1">
      <c r="A132" s="174" t="s">
        <v>450</v>
      </c>
      <c r="B132" s="174" t="s">
        <v>115</v>
      </c>
      <c r="C132" s="174" t="s">
        <v>448</v>
      </c>
      <c r="D132" s="175" t="s">
        <v>451</v>
      </c>
      <c r="E132" s="176" t="s">
        <v>452</v>
      </c>
      <c r="F132" s="174" t="s">
        <v>212</v>
      </c>
      <c r="G132" s="177">
        <v>23.8</v>
      </c>
      <c r="H132" s="178"/>
      <c r="I132" s="178">
        <f>ROUND(G132*H132,2)</f>
        <v>0</v>
      </c>
      <c r="J132" s="179">
        <v>0.00286</v>
      </c>
      <c r="K132" s="177">
        <f>G132*J132</f>
        <v>0.068068</v>
      </c>
      <c r="L132" s="179">
        <v>0</v>
      </c>
      <c r="M132" s="177">
        <f>G132*L132</f>
        <v>0</v>
      </c>
      <c r="N132" s="180">
        <v>14</v>
      </c>
      <c r="O132" s="181">
        <v>16</v>
      </c>
      <c r="P132" s="14" t="s">
        <v>114</v>
      </c>
    </row>
    <row r="133" spans="1:16" s="14" customFormat="1" ht="13.5" customHeight="1">
      <c r="A133" s="174" t="s">
        <v>453</v>
      </c>
      <c r="B133" s="174" t="s">
        <v>115</v>
      </c>
      <c r="C133" s="174" t="s">
        <v>448</v>
      </c>
      <c r="D133" s="175" t="s">
        <v>454</v>
      </c>
      <c r="E133" s="176" t="s">
        <v>455</v>
      </c>
      <c r="F133" s="174" t="s">
        <v>212</v>
      </c>
      <c r="G133" s="177">
        <v>23.8</v>
      </c>
      <c r="H133" s="178"/>
      <c r="I133" s="178">
        <f>ROUND(G133*H133,2)</f>
        <v>0</v>
      </c>
      <c r="J133" s="179">
        <v>0</v>
      </c>
      <c r="K133" s="177">
        <f>G133*J133</f>
        <v>0</v>
      </c>
      <c r="L133" s="179">
        <v>0.00326</v>
      </c>
      <c r="M133" s="177">
        <f>G133*L133</f>
        <v>0.077588</v>
      </c>
      <c r="N133" s="180">
        <v>14</v>
      </c>
      <c r="O133" s="181">
        <v>16</v>
      </c>
      <c r="P133" s="14" t="s">
        <v>114</v>
      </c>
    </row>
    <row r="134" spans="1:16" s="14" customFormat="1" ht="13.5" customHeight="1">
      <c r="A134" s="174" t="s">
        <v>456</v>
      </c>
      <c r="B134" s="174" t="s">
        <v>115</v>
      </c>
      <c r="C134" s="174" t="s">
        <v>448</v>
      </c>
      <c r="D134" s="175" t="s">
        <v>457</v>
      </c>
      <c r="E134" s="176" t="s">
        <v>458</v>
      </c>
      <c r="F134" s="174" t="s">
        <v>47</v>
      </c>
      <c r="G134" s="177"/>
      <c r="H134" s="178"/>
      <c r="I134" s="178">
        <f>ROUND(G134*H134,2)</f>
        <v>0</v>
      </c>
      <c r="J134" s="179">
        <v>0</v>
      </c>
      <c r="K134" s="177">
        <f>G134*J134</f>
        <v>0</v>
      </c>
      <c r="L134" s="179">
        <v>0</v>
      </c>
      <c r="M134" s="177">
        <f>G134*L134</f>
        <v>0</v>
      </c>
      <c r="N134" s="180">
        <v>14</v>
      </c>
      <c r="O134" s="181">
        <v>16</v>
      </c>
      <c r="P134" s="14" t="s">
        <v>114</v>
      </c>
    </row>
    <row r="135" spans="2:16" s="134" customFormat="1" ht="12.75" customHeight="1">
      <c r="B135" s="139" t="s">
        <v>64</v>
      </c>
      <c r="D135" s="140" t="s">
        <v>459</v>
      </c>
      <c r="E135" s="140" t="s">
        <v>460</v>
      </c>
      <c r="I135" s="141">
        <f>SUM(I136:I144)</f>
        <v>0</v>
      </c>
      <c r="K135" s="142">
        <f>SUM(K136:K144)</f>
        <v>0.02537311</v>
      </c>
      <c r="M135" s="142">
        <f>SUM(M136:M144)</f>
        <v>0.4704985</v>
      </c>
      <c r="P135" s="140" t="s">
        <v>108</v>
      </c>
    </row>
    <row r="136" spans="1:16" s="14" customFormat="1" ht="13.5" customHeight="1">
      <c r="A136" s="174" t="s">
        <v>461</v>
      </c>
      <c r="B136" s="174" t="s">
        <v>115</v>
      </c>
      <c r="C136" s="174" t="s">
        <v>459</v>
      </c>
      <c r="D136" s="175" t="s">
        <v>462</v>
      </c>
      <c r="E136" s="176" t="s">
        <v>463</v>
      </c>
      <c r="F136" s="174" t="s">
        <v>119</v>
      </c>
      <c r="G136" s="177">
        <v>10.573</v>
      </c>
      <c r="H136" s="178"/>
      <c r="I136" s="178">
        <f aca="true" t="shared" si="24" ref="I136:I144">ROUND(G136*H136,2)</f>
        <v>0</v>
      </c>
      <c r="J136" s="179">
        <v>0</v>
      </c>
      <c r="K136" s="177">
        <f aca="true" t="shared" si="25" ref="K136:K144">G136*J136</f>
        <v>0</v>
      </c>
      <c r="L136" s="179">
        <v>0.0445</v>
      </c>
      <c r="M136" s="177">
        <f aca="true" t="shared" si="26" ref="M136:M144">G136*L136</f>
        <v>0.4704985</v>
      </c>
      <c r="N136" s="180">
        <v>14</v>
      </c>
      <c r="O136" s="181">
        <v>16</v>
      </c>
      <c r="P136" s="14" t="s">
        <v>114</v>
      </c>
    </row>
    <row r="137" spans="1:16" s="14" customFormat="1" ht="13.5" customHeight="1">
      <c r="A137" s="165" t="s">
        <v>464</v>
      </c>
      <c r="B137" s="165" t="s">
        <v>109</v>
      </c>
      <c r="C137" s="165" t="s">
        <v>110</v>
      </c>
      <c r="D137" s="166" t="s">
        <v>465</v>
      </c>
      <c r="E137" s="167" t="s">
        <v>466</v>
      </c>
      <c r="F137" s="165" t="s">
        <v>119</v>
      </c>
      <c r="G137" s="168">
        <v>60.175</v>
      </c>
      <c r="H137" s="169"/>
      <c r="I137" s="169">
        <f t="shared" si="24"/>
        <v>0</v>
      </c>
      <c r="J137" s="170">
        <v>0</v>
      </c>
      <c r="K137" s="168">
        <f t="shared" si="25"/>
        <v>0</v>
      </c>
      <c r="L137" s="170">
        <v>0</v>
      </c>
      <c r="M137" s="168">
        <f t="shared" si="26"/>
        <v>0</v>
      </c>
      <c r="N137" s="171">
        <v>14</v>
      </c>
      <c r="O137" s="172">
        <v>32</v>
      </c>
      <c r="P137" s="173" t="s">
        <v>114</v>
      </c>
    </row>
    <row r="138" spans="1:16" s="14" customFormat="1" ht="13.5" customHeight="1">
      <c r="A138" s="165" t="s">
        <v>467</v>
      </c>
      <c r="B138" s="165" t="s">
        <v>109</v>
      </c>
      <c r="C138" s="165" t="s">
        <v>110</v>
      </c>
      <c r="D138" s="166" t="s">
        <v>468</v>
      </c>
      <c r="E138" s="167" t="s">
        <v>469</v>
      </c>
      <c r="F138" s="165" t="s">
        <v>119</v>
      </c>
      <c r="G138" s="168">
        <v>63.184</v>
      </c>
      <c r="H138" s="169"/>
      <c r="I138" s="169">
        <f t="shared" si="24"/>
        <v>0</v>
      </c>
      <c r="J138" s="170">
        <v>0.00014</v>
      </c>
      <c r="K138" s="168">
        <f t="shared" si="25"/>
        <v>0.00884576</v>
      </c>
      <c r="L138" s="170">
        <v>0</v>
      </c>
      <c r="M138" s="168">
        <f t="shared" si="26"/>
        <v>0</v>
      </c>
      <c r="N138" s="171">
        <v>14</v>
      </c>
      <c r="O138" s="172">
        <v>32</v>
      </c>
      <c r="P138" s="173" t="s">
        <v>114</v>
      </c>
    </row>
    <row r="139" spans="1:16" s="14" customFormat="1" ht="24" customHeight="1">
      <c r="A139" s="174" t="s">
        <v>470</v>
      </c>
      <c r="B139" s="174" t="s">
        <v>115</v>
      </c>
      <c r="C139" s="174" t="s">
        <v>459</v>
      </c>
      <c r="D139" s="175" t="s">
        <v>471</v>
      </c>
      <c r="E139" s="176" t="s">
        <v>472</v>
      </c>
      <c r="F139" s="174" t="s">
        <v>119</v>
      </c>
      <c r="G139" s="177">
        <v>10.573</v>
      </c>
      <c r="H139" s="178"/>
      <c r="I139" s="178">
        <f t="shared" si="24"/>
        <v>0</v>
      </c>
      <c r="J139" s="179">
        <v>0</v>
      </c>
      <c r="K139" s="177">
        <f t="shared" si="25"/>
        <v>0</v>
      </c>
      <c r="L139" s="179">
        <v>0</v>
      </c>
      <c r="M139" s="177">
        <f t="shared" si="26"/>
        <v>0</v>
      </c>
      <c r="N139" s="180">
        <v>14</v>
      </c>
      <c r="O139" s="181">
        <v>16</v>
      </c>
      <c r="P139" s="14" t="s">
        <v>114</v>
      </c>
    </row>
    <row r="140" spans="1:16" s="14" customFormat="1" ht="13.5" customHeight="1">
      <c r="A140" s="174" t="s">
        <v>473</v>
      </c>
      <c r="B140" s="174" t="s">
        <v>115</v>
      </c>
      <c r="C140" s="174" t="s">
        <v>459</v>
      </c>
      <c r="D140" s="175" t="s">
        <v>474</v>
      </c>
      <c r="E140" s="176" t="s">
        <v>475</v>
      </c>
      <c r="F140" s="174" t="s">
        <v>127</v>
      </c>
      <c r="G140" s="177">
        <v>1</v>
      </c>
      <c r="H140" s="178"/>
      <c r="I140" s="178">
        <f t="shared" si="24"/>
        <v>0</v>
      </c>
      <c r="J140" s="179">
        <v>0</v>
      </c>
      <c r="K140" s="177">
        <f t="shared" si="25"/>
        <v>0</v>
      </c>
      <c r="L140" s="179">
        <v>0</v>
      </c>
      <c r="M140" s="177">
        <f t="shared" si="26"/>
        <v>0</v>
      </c>
      <c r="N140" s="180">
        <v>14</v>
      </c>
      <c r="O140" s="181">
        <v>16</v>
      </c>
      <c r="P140" s="14" t="s">
        <v>114</v>
      </c>
    </row>
    <row r="141" spans="1:16" s="14" customFormat="1" ht="13.5" customHeight="1">
      <c r="A141" s="165" t="s">
        <v>476</v>
      </c>
      <c r="B141" s="165" t="s">
        <v>109</v>
      </c>
      <c r="C141" s="165" t="s">
        <v>110</v>
      </c>
      <c r="D141" s="166" t="s">
        <v>477</v>
      </c>
      <c r="E141" s="167" t="s">
        <v>478</v>
      </c>
      <c r="F141" s="165" t="s">
        <v>127</v>
      </c>
      <c r="G141" s="168">
        <v>1</v>
      </c>
      <c r="H141" s="169"/>
      <c r="I141" s="169">
        <f t="shared" si="24"/>
        <v>0</v>
      </c>
      <c r="J141" s="170">
        <v>0.014</v>
      </c>
      <c r="K141" s="168">
        <f t="shared" si="25"/>
        <v>0.014</v>
      </c>
      <c r="L141" s="170">
        <v>0</v>
      </c>
      <c r="M141" s="168">
        <f t="shared" si="26"/>
        <v>0</v>
      </c>
      <c r="N141" s="171">
        <v>14</v>
      </c>
      <c r="O141" s="172">
        <v>32</v>
      </c>
      <c r="P141" s="173" t="s">
        <v>114</v>
      </c>
    </row>
    <row r="142" spans="1:16" s="14" customFormat="1" ht="13.5" customHeight="1">
      <c r="A142" s="174" t="s">
        <v>479</v>
      </c>
      <c r="B142" s="174" t="s">
        <v>115</v>
      </c>
      <c r="C142" s="174" t="s">
        <v>459</v>
      </c>
      <c r="D142" s="175" t="s">
        <v>480</v>
      </c>
      <c r="E142" s="176" t="s">
        <v>481</v>
      </c>
      <c r="F142" s="174" t="s">
        <v>212</v>
      </c>
      <c r="G142" s="177">
        <v>240.7</v>
      </c>
      <c r="H142" s="178"/>
      <c r="I142" s="178">
        <f t="shared" si="24"/>
        <v>0</v>
      </c>
      <c r="J142" s="179">
        <v>0</v>
      </c>
      <c r="K142" s="177">
        <f t="shared" si="25"/>
        <v>0</v>
      </c>
      <c r="L142" s="179">
        <v>0</v>
      </c>
      <c r="M142" s="177">
        <f t="shared" si="26"/>
        <v>0</v>
      </c>
      <c r="N142" s="180">
        <v>14</v>
      </c>
      <c r="O142" s="181">
        <v>16</v>
      </c>
      <c r="P142" s="14" t="s">
        <v>114</v>
      </c>
    </row>
    <row r="143" spans="1:16" s="14" customFormat="1" ht="13.5" customHeight="1">
      <c r="A143" s="165" t="s">
        <v>482</v>
      </c>
      <c r="B143" s="165" t="s">
        <v>109</v>
      </c>
      <c r="C143" s="165" t="s">
        <v>110</v>
      </c>
      <c r="D143" s="166" t="s">
        <v>483</v>
      </c>
      <c r="E143" s="167" t="s">
        <v>484</v>
      </c>
      <c r="F143" s="165" t="s">
        <v>212</v>
      </c>
      <c r="G143" s="168">
        <v>252.735</v>
      </c>
      <c r="H143" s="169"/>
      <c r="I143" s="169">
        <f t="shared" si="24"/>
        <v>0</v>
      </c>
      <c r="J143" s="170">
        <v>1E-05</v>
      </c>
      <c r="K143" s="168">
        <f t="shared" si="25"/>
        <v>0.0025273500000000003</v>
      </c>
      <c r="L143" s="170">
        <v>0</v>
      </c>
      <c r="M143" s="168">
        <f t="shared" si="26"/>
        <v>0</v>
      </c>
      <c r="N143" s="171">
        <v>14</v>
      </c>
      <c r="O143" s="172">
        <v>32</v>
      </c>
      <c r="P143" s="173" t="s">
        <v>114</v>
      </c>
    </row>
    <row r="144" spans="1:16" s="14" customFormat="1" ht="13.5" customHeight="1">
      <c r="A144" s="174" t="s">
        <v>485</v>
      </c>
      <c r="B144" s="174" t="s">
        <v>115</v>
      </c>
      <c r="C144" s="174" t="s">
        <v>459</v>
      </c>
      <c r="D144" s="175" t="s">
        <v>486</v>
      </c>
      <c r="E144" s="176" t="s">
        <v>487</v>
      </c>
      <c r="F144" s="174" t="s">
        <v>47</v>
      </c>
      <c r="G144" s="177"/>
      <c r="H144" s="178"/>
      <c r="I144" s="178">
        <f t="shared" si="24"/>
        <v>0</v>
      </c>
      <c r="J144" s="179">
        <v>0</v>
      </c>
      <c r="K144" s="177">
        <f t="shared" si="25"/>
        <v>0</v>
      </c>
      <c r="L144" s="179">
        <v>0</v>
      </c>
      <c r="M144" s="177">
        <f t="shared" si="26"/>
        <v>0</v>
      </c>
      <c r="N144" s="180">
        <v>14</v>
      </c>
      <c r="O144" s="181">
        <v>16</v>
      </c>
      <c r="P144" s="14" t="s">
        <v>114</v>
      </c>
    </row>
    <row r="145" spans="2:16" s="134" customFormat="1" ht="12.75" customHeight="1">
      <c r="B145" s="139" t="s">
        <v>64</v>
      </c>
      <c r="D145" s="140" t="s">
        <v>488</v>
      </c>
      <c r="E145" s="140" t="s">
        <v>489</v>
      </c>
      <c r="I145" s="141">
        <f>SUM(I146:I163)</f>
        <v>0</v>
      </c>
      <c r="K145" s="142">
        <f>SUM(K146:K163)</f>
        <v>0.33059</v>
      </c>
      <c r="M145" s="142">
        <f>SUM(M146:M163)</f>
        <v>0.024</v>
      </c>
      <c r="P145" s="140" t="s">
        <v>108</v>
      </c>
    </row>
    <row r="146" spans="1:16" s="14" customFormat="1" ht="24" customHeight="1">
      <c r="A146" s="174" t="s">
        <v>490</v>
      </c>
      <c r="B146" s="174" t="s">
        <v>115</v>
      </c>
      <c r="C146" s="174" t="s">
        <v>488</v>
      </c>
      <c r="D146" s="175" t="s">
        <v>491</v>
      </c>
      <c r="E146" s="176" t="s">
        <v>492</v>
      </c>
      <c r="F146" s="174" t="s">
        <v>127</v>
      </c>
      <c r="G146" s="177">
        <v>1</v>
      </c>
      <c r="H146" s="178"/>
      <c r="I146" s="178">
        <f aca="true" t="shared" si="27" ref="I146:I163">ROUND(G146*H146,2)</f>
        <v>0</v>
      </c>
      <c r="J146" s="179">
        <v>0</v>
      </c>
      <c r="K146" s="177">
        <f aca="true" t="shared" si="28" ref="K146:K163">G146*J146</f>
        <v>0</v>
      </c>
      <c r="L146" s="179">
        <v>0</v>
      </c>
      <c r="M146" s="177">
        <f aca="true" t="shared" si="29" ref="M146:M163">G146*L146</f>
        <v>0</v>
      </c>
      <c r="N146" s="180">
        <v>14</v>
      </c>
      <c r="O146" s="181">
        <v>16</v>
      </c>
      <c r="P146" s="14" t="s">
        <v>114</v>
      </c>
    </row>
    <row r="147" spans="1:16" s="14" customFormat="1" ht="24" customHeight="1">
      <c r="A147" s="165" t="s">
        <v>493</v>
      </c>
      <c r="B147" s="165" t="s">
        <v>109</v>
      </c>
      <c r="C147" s="165" t="s">
        <v>110</v>
      </c>
      <c r="D147" s="166" t="s">
        <v>494</v>
      </c>
      <c r="E147" s="167" t="s">
        <v>495</v>
      </c>
      <c r="F147" s="165" t="s">
        <v>127</v>
      </c>
      <c r="G147" s="168">
        <v>1</v>
      </c>
      <c r="H147" s="169"/>
      <c r="I147" s="169">
        <f t="shared" si="27"/>
        <v>0</v>
      </c>
      <c r="J147" s="170">
        <v>0.042</v>
      </c>
      <c r="K147" s="168">
        <f t="shared" si="28"/>
        <v>0.042</v>
      </c>
      <c r="L147" s="170">
        <v>0</v>
      </c>
      <c r="M147" s="168">
        <f t="shared" si="29"/>
        <v>0</v>
      </c>
      <c r="N147" s="171">
        <v>14</v>
      </c>
      <c r="O147" s="172">
        <v>32</v>
      </c>
      <c r="P147" s="173" t="s">
        <v>114</v>
      </c>
    </row>
    <row r="148" spans="1:16" s="14" customFormat="1" ht="13.5" customHeight="1">
      <c r="A148" s="174" t="s">
        <v>496</v>
      </c>
      <c r="B148" s="174" t="s">
        <v>115</v>
      </c>
      <c r="C148" s="174" t="s">
        <v>488</v>
      </c>
      <c r="D148" s="175" t="s">
        <v>497</v>
      </c>
      <c r="E148" s="176" t="s">
        <v>498</v>
      </c>
      <c r="F148" s="174" t="s">
        <v>127</v>
      </c>
      <c r="G148" s="177">
        <v>3</v>
      </c>
      <c r="H148" s="178"/>
      <c r="I148" s="178">
        <f t="shared" si="27"/>
        <v>0</v>
      </c>
      <c r="J148" s="179">
        <v>0</v>
      </c>
      <c r="K148" s="177">
        <f t="shared" si="28"/>
        <v>0</v>
      </c>
      <c r="L148" s="179">
        <v>0</v>
      </c>
      <c r="M148" s="177">
        <f t="shared" si="29"/>
        <v>0</v>
      </c>
      <c r="N148" s="180">
        <v>14</v>
      </c>
      <c r="O148" s="181">
        <v>16</v>
      </c>
      <c r="P148" s="14" t="s">
        <v>114</v>
      </c>
    </row>
    <row r="149" spans="1:16" s="14" customFormat="1" ht="13.5" customHeight="1">
      <c r="A149" s="165" t="s">
        <v>499</v>
      </c>
      <c r="B149" s="165" t="s">
        <v>109</v>
      </c>
      <c r="C149" s="165" t="s">
        <v>110</v>
      </c>
      <c r="D149" s="166" t="s">
        <v>500</v>
      </c>
      <c r="E149" s="167" t="s">
        <v>501</v>
      </c>
      <c r="F149" s="165" t="s">
        <v>127</v>
      </c>
      <c r="G149" s="168">
        <v>3</v>
      </c>
      <c r="H149" s="169"/>
      <c r="I149" s="169">
        <f t="shared" si="27"/>
        <v>0</v>
      </c>
      <c r="J149" s="170">
        <v>0.0012</v>
      </c>
      <c r="K149" s="168">
        <f t="shared" si="28"/>
        <v>0.0036</v>
      </c>
      <c r="L149" s="170">
        <v>0</v>
      </c>
      <c r="M149" s="168">
        <f t="shared" si="29"/>
        <v>0</v>
      </c>
      <c r="N149" s="171">
        <v>14</v>
      </c>
      <c r="O149" s="172">
        <v>32</v>
      </c>
      <c r="P149" s="173" t="s">
        <v>114</v>
      </c>
    </row>
    <row r="150" spans="1:16" s="14" customFormat="1" ht="24" customHeight="1">
      <c r="A150" s="165" t="s">
        <v>502</v>
      </c>
      <c r="B150" s="165" t="s">
        <v>109</v>
      </c>
      <c r="C150" s="165" t="s">
        <v>110</v>
      </c>
      <c r="D150" s="166" t="s">
        <v>503</v>
      </c>
      <c r="E150" s="167" t="s">
        <v>504</v>
      </c>
      <c r="F150" s="165" t="s">
        <v>127</v>
      </c>
      <c r="G150" s="168">
        <v>2</v>
      </c>
      <c r="H150" s="169"/>
      <c r="I150" s="169">
        <f t="shared" si="27"/>
        <v>0</v>
      </c>
      <c r="J150" s="170">
        <v>0.016</v>
      </c>
      <c r="K150" s="168">
        <f t="shared" si="28"/>
        <v>0.032</v>
      </c>
      <c r="L150" s="170">
        <v>0</v>
      </c>
      <c r="M150" s="168">
        <f t="shared" si="29"/>
        <v>0</v>
      </c>
      <c r="N150" s="171">
        <v>14</v>
      </c>
      <c r="O150" s="172">
        <v>32</v>
      </c>
      <c r="P150" s="173" t="s">
        <v>114</v>
      </c>
    </row>
    <row r="151" spans="1:16" s="14" customFormat="1" ht="13.5" customHeight="1">
      <c r="A151" s="165" t="s">
        <v>505</v>
      </c>
      <c r="B151" s="165" t="s">
        <v>109</v>
      </c>
      <c r="C151" s="165" t="s">
        <v>110</v>
      </c>
      <c r="D151" s="166" t="s">
        <v>506</v>
      </c>
      <c r="E151" s="167" t="s">
        <v>507</v>
      </c>
      <c r="F151" s="165" t="s">
        <v>127</v>
      </c>
      <c r="G151" s="168">
        <v>1</v>
      </c>
      <c r="H151" s="169"/>
      <c r="I151" s="169">
        <f t="shared" si="27"/>
        <v>0</v>
      </c>
      <c r="J151" s="170">
        <v>0.0205</v>
      </c>
      <c r="K151" s="168">
        <f t="shared" si="28"/>
        <v>0.0205</v>
      </c>
      <c r="L151" s="170">
        <v>0</v>
      </c>
      <c r="M151" s="168">
        <f t="shared" si="29"/>
        <v>0</v>
      </c>
      <c r="N151" s="171">
        <v>14</v>
      </c>
      <c r="O151" s="172">
        <v>32</v>
      </c>
      <c r="P151" s="173" t="s">
        <v>114</v>
      </c>
    </row>
    <row r="152" spans="1:16" s="14" customFormat="1" ht="13.5" customHeight="1">
      <c r="A152" s="174" t="s">
        <v>508</v>
      </c>
      <c r="B152" s="174" t="s">
        <v>115</v>
      </c>
      <c r="C152" s="174" t="s">
        <v>488</v>
      </c>
      <c r="D152" s="175" t="s">
        <v>509</v>
      </c>
      <c r="E152" s="176" t="s">
        <v>510</v>
      </c>
      <c r="F152" s="174" t="s">
        <v>127</v>
      </c>
      <c r="G152" s="177">
        <v>1</v>
      </c>
      <c r="H152" s="178"/>
      <c r="I152" s="178">
        <f t="shared" si="27"/>
        <v>0</v>
      </c>
      <c r="J152" s="179">
        <v>0.00083</v>
      </c>
      <c r="K152" s="177">
        <f t="shared" si="28"/>
        <v>0.00083</v>
      </c>
      <c r="L152" s="179">
        <v>0</v>
      </c>
      <c r="M152" s="177">
        <f t="shared" si="29"/>
        <v>0</v>
      </c>
      <c r="N152" s="180">
        <v>14</v>
      </c>
      <c r="O152" s="181">
        <v>16</v>
      </c>
      <c r="P152" s="14" t="s">
        <v>114</v>
      </c>
    </row>
    <row r="153" spans="1:16" s="14" customFormat="1" ht="13.5" customHeight="1">
      <c r="A153" s="165" t="s">
        <v>511</v>
      </c>
      <c r="B153" s="165" t="s">
        <v>109</v>
      </c>
      <c r="C153" s="165" t="s">
        <v>110</v>
      </c>
      <c r="D153" s="166" t="s">
        <v>512</v>
      </c>
      <c r="E153" s="167" t="s">
        <v>513</v>
      </c>
      <c r="F153" s="165" t="s">
        <v>127</v>
      </c>
      <c r="G153" s="168">
        <v>1</v>
      </c>
      <c r="H153" s="169"/>
      <c r="I153" s="169">
        <f t="shared" si="27"/>
        <v>0</v>
      </c>
      <c r="J153" s="170">
        <v>0</v>
      </c>
      <c r="K153" s="168">
        <f t="shared" si="28"/>
        <v>0</v>
      </c>
      <c r="L153" s="170">
        <v>0</v>
      </c>
      <c r="M153" s="168">
        <f t="shared" si="29"/>
        <v>0</v>
      </c>
      <c r="N153" s="171">
        <v>14</v>
      </c>
      <c r="O153" s="172">
        <v>32</v>
      </c>
      <c r="P153" s="173" t="s">
        <v>114</v>
      </c>
    </row>
    <row r="154" spans="1:16" s="14" customFormat="1" ht="13.5" customHeight="1">
      <c r="A154" s="174" t="s">
        <v>514</v>
      </c>
      <c r="B154" s="174" t="s">
        <v>115</v>
      </c>
      <c r="C154" s="174" t="s">
        <v>488</v>
      </c>
      <c r="D154" s="175" t="s">
        <v>515</v>
      </c>
      <c r="E154" s="176" t="s">
        <v>516</v>
      </c>
      <c r="F154" s="174" t="s">
        <v>127</v>
      </c>
      <c r="G154" s="177">
        <v>1</v>
      </c>
      <c r="H154" s="178"/>
      <c r="I154" s="178">
        <f t="shared" si="27"/>
        <v>0</v>
      </c>
      <c r="J154" s="179">
        <v>0.00026</v>
      </c>
      <c r="K154" s="177">
        <f t="shared" si="28"/>
        <v>0.00026</v>
      </c>
      <c r="L154" s="179">
        <v>0</v>
      </c>
      <c r="M154" s="177">
        <f t="shared" si="29"/>
        <v>0</v>
      </c>
      <c r="N154" s="180">
        <v>14</v>
      </c>
      <c r="O154" s="181">
        <v>16</v>
      </c>
      <c r="P154" s="14" t="s">
        <v>114</v>
      </c>
    </row>
    <row r="155" spans="1:16" s="14" customFormat="1" ht="24" customHeight="1">
      <c r="A155" s="165" t="s">
        <v>517</v>
      </c>
      <c r="B155" s="165" t="s">
        <v>109</v>
      </c>
      <c r="C155" s="165" t="s">
        <v>110</v>
      </c>
      <c r="D155" s="166" t="s">
        <v>518</v>
      </c>
      <c r="E155" s="167" t="s">
        <v>519</v>
      </c>
      <c r="F155" s="165" t="s">
        <v>127</v>
      </c>
      <c r="G155" s="168">
        <v>1</v>
      </c>
      <c r="H155" s="169"/>
      <c r="I155" s="169">
        <f t="shared" si="27"/>
        <v>0</v>
      </c>
      <c r="J155" s="170">
        <v>0.0253</v>
      </c>
      <c r="K155" s="168">
        <f t="shared" si="28"/>
        <v>0.0253</v>
      </c>
      <c r="L155" s="170">
        <v>0</v>
      </c>
      <c r="M155" s="168">
        <f t="shared" si="29"/>
        <v>0</v>
      </c>
      <c r="N155" s="171">
        <v>14</v>
      </c>
      <c r="O155" s="172">
        <v>32</v>
      </c>
      <c r="P155" s="173" t="s">
        <v>114</v>
      </c>
    </row>
    <row r="156" spans="1:16" s="14" customFormat="1" ht="13.5" customHeight="1">
      <c r="A156" s="174" t="s">
        <v>520</v>
      </c>
      <c r="B156" s="174" t="s">
        <v>115</v>
      </c>
      <c r="C156" s="174" t="s">
        <v>488</v>
      </c>
      <c r="D156" s="175" t="s">
        <v>521</v>
      </c>
      <c r="E156" s="176" t="s">
        <v>522</v>
      </c>
      <c r="F156" s="174" t="s">
        <v>127</v>
      </c>
      <c r="G156" s="177">
        <v>2</v>
      </c>
      <c r="H156" s="178"/>
      <c r="I156" s="178">
        <f t="shared" si="27"/>
        <v>0</v>
      </c>
      <c r="J156" s="179">
        <v>0.00025</v>
      </c>
      <c r="K156" s="177">
        <f t="shared" si="28"/>
        <v>0.0005</v>
      </c>
      <c r="L156" s="179">
        <v>0</v>
      </c>
      <c r="M156" s="177">
        <f t="shared" si="29"/>
        <v>0</v>
      </c>
      <c r="N156" s="180">
        <v>14</v>
      </c>
      <c r="O156" s="181">
        <v>16</v>
      </c>
      <c r="P156" s="14" t="s">
        <v>114</v>
      </c>
    </row>
    <row r="157" spans="1:16" s="14" customFormat="1" ht="13.5" customHeight="1">
      <c r="A157" s="165" t="s">
        <v>523</v>
      </c>
      <c r="B157" s="165" t="s">
        <v>109</v>
      </c>
      <c r="C157" s="165" t="s">
        <v>110</v>
      </c>
      <c r="D157" s="166" t="s">
        <v>524</v>
      </c>
      <c r="E157" s="167" t="s">
        <v>525</v>
      </c>
      <c r="F157" s="165" t="s">
        <v>127</v>
      </c>
      <c r="G157" s="168">
        <v>2</v>
      </c>
      <c r="H157" s="169"/>
      <c r="I157" s="169">
        <f t="shared" si="27"/>
        <v>0</v>
      </c>
      <c r="J157" s="170">
        <v>0.0284</v>
      </c>
      <c r="K157" s="168">
        <f t="shared" si="28"/>
        <v>0.0568</v>
      </c>
      <c r="L157" s="170">
        <v>0</v>
      </c>
      <c r="M157" s="168">
        <f t="shared" si="29"/>
        <v>0</v>
      </c>
      <c r="N157" s="171">
        <v>14</v>
      </c>
      <c r="O157" s="172">
        <v>32</v>
      </c>
      <c r="P157" s="173" t="s">
        <v>114</v>
      </c>
    </row>
    <row r="158" spans="1:16" s="14" customFormat="1" ht="13.5" customHeight="1">
      <c r="A158" s="174" t="s">
        <v>526</v>
      </c>
      <c r="B158" s="174" t="s">
        <v>115</v>
      </c>
      <c r="C158" s="174" t="s">
        <v>488</v>
      </c>
      <c r="D158" s="175" t="s">
        <v>527</v>
      </c>
      <c r="E158" s="176" t="s">
        <v>528</v>
      </c>
      <c r="F158" s="174" t="s">
        <v>127</v>
      </c>
      <c r="G158" s="177">
        <v>3</v>
      </c>
      <c r="H158" s="178"/>
      <c r="I158" s="178">
        <f t="shared" si="27"/>
        <v>0</v>
      </c>
      <c r="J158" s="179">
        <v>0.00025</v>
      </c>
      <c r="K158" s="177">
        <f t="shared" si="28"/>
        <v>0.00075</v>
      </c>
      <c r="L158" s="179">
        <v>0</v>
      </c>
      <c r="M158" s="177">
        <f t="shared" si="29"/>
        <v>0</v>
      </c>
      <c r="N158" s="180">
        <v>14</v>
      </c>
      <c r="O158" s="181">
        <v>16</v>
      </c>
      <c r="P158" s="14" t="s">
        <v>114</v>
      </c>
    </row>
    <row r="159" spans="1:16" s="14" customFormat="1" ht="13.5" customHeight="1">
      <c r="A159" s="165" t="s">
        <v>529</v>
      </c>
      <c r="B159" s="165" t="s">
        <v>109</v>
      </c>
      <c r="C159" s="165" t="s">
        <v>110</v>
      </c>
      <c r="D159" s="166" t="s">
        <v>530</v>
      </c>
      <c r="E159" s="167" t="s">
        <v>531</v>
      </c>
      <c r="F159" s="165" t="s">
        <v>127</v>
      </c>
      <c r="G159" s="168">
        <v>3</v>
      </c>
      <c r="H159" s="169"/>
      <c r="I159" s="169">
        <f t="shared" si="27"/>
        <v>0</v>
      </c>
      <c r="J159" s="170">
        <v>0.0329</v>
      </c>
      <c r="K159" s="168">
        <f t="shared" si="28"/>
        <v>0.0987</v>
      </c>
      <c r="L159" s="170">
        <v>0</v>
      </c>
      <c r="M159" s="168">
        <f t="shared" si="29"/>
        <v>0</v>
      </c>
      <c r="N159" s="171">
        <v>14</v>
      </c>
      <c r="O159" s="172">
        <v>32</v>
      </c>
      <c r="P159" s="173" t="s">
        <v>114</v>
      </c>
    </row>
    <row r="160" spans="1:16" s="14" customFormat="1" ht="13.5" customHeight="1">
      <c r="A160" s="174" t="s">
        <v>532</v>
      </c>
      <c r="B160" s="174" t="s">
        <v>115</v>
      </c>
      <c r="C160" s="174" t="s">
        <v>488</v>
      </c>
      <c r="D160" s="175" t="s">
        <v>533</v>
      </c>
      <c r="E160" s="176" t="s">
        <v>534</v>
      </c>
      <c r="F160" s="174" t="s">
        <v>127</v>
      </c>
      <c r="G160" s="177">
        <v>3</v>
      </c>
      <c r="H160" s="178"/>
      <c r="I160" s="178">
        <f t="shared" si="27"/>
        <v>0</v>
      </c>
      <c r="J160" s="179">
        <v>0.00045</v>
      </c>
      <c r="K160" s="177">
        <f t="shared" si="28"/>
        <v>0.00135</v>
      </c>
      <c r="L160" s="179">
        <v>0</v>
      </c>
      <c r="M160" s="177">
        <f t="shared" si="29"/>
        <v>0</v>
      </c>
      <c r="N160" s="180">
        <v>14</v>
      </c>
      <c r="O160" s="181">
        <v>16</v>
      </c>
      <c r="P160" s="14" t="s">
        <v>114</v>
      </c>
    </row>
    <row r="161" spans="1:16" s="14" customFormat="1" ht="24" customHeight="1">
      <c r="A161" s="165" t="s">
        <v>535</v>
      </c>
      <c r="B161" s="165" t="s">
        <v>109</v>
      </c>
      <c r="C161" s="165" t="s">
        <v>110</v>
      </c>
      <c r="D161" s="166" t="s">
        <v>536</v>
      </c>
      <c r="E161" s="167" t="s">
        <v>537</v>
      </c>
      <c r="F161" s="165" t="s">
        <v>127</v>
      </c>
      <c r="G161" s="168">
        <v>3</v>
      </c>
      <c r="H161" s="169"/>
      <c r="I161" s="169">
        <f t="shared" si="27"/>
        <v>0</v>
      </c>
      <c r="J161" s="170">
        <v>0.016</v>
      </c>
      <c r="K161" s="168">
        <f t="shared" si="28"/>
        <v>0.048</v>
      </c>
      <c r="L161" s="170">
        <v>0</v>
      </c>
      <c r="M161" s="168">
        <f t="shared" si="29"/>
        <v>0</v>
      </c>
      <c r="N161" s="171">
        <v>14</v>
      </c>
      <c r="O161" s="172">
        <v>32</v>
      </c>
      <c r="P161" s="173" t="s">
        <v>114</v>
      </c>
    </row>
    <row r="162" spans="1:16" s="14" customFormat="1" ht="13.5" customHeight="1">
      <c r="A162" s="174" t="s">
        <v>538</v>
      </c>
      <c r="B162" s="174" t="s">
        <v>115</v>
      </c>
      <c r="C162" s="174" t="s">
        <v>488</v>
      </c>
      <c r="D162" s="175" t="s">
        <v>539</v>
      </c>
      <c r="E162" s="176" t="s">
        <v>540</v>
      </c>
      <c r="F162" s="174" t="s">
        <v>127</v>
      </c>
      <c r="G162" s="177">
        <v>1</v>
      </c>
      <c r="H162" s="178"/>
      <c r="I162" s="178">
        <f t="shared" si="27"/>
        <v>0</v>
      </c>
      <c r="J162" s="179">
        <v>0</v>
      </c>
      <c r="K162" s="177">
        <f t="shared" si="28"/>
        <v>0</v>
      </c>
      <c r="L162" s="179">
        <v>0.024</v>
      </c>
      <c r="M162" s="177">
        <f t="shared" si="29"/>
        <v>0.024</v>
      </c>
      <c r="N162" s="180">
        <v>14</v>
      </c>
      <c r="O162" s="181">
        <v>16</v>
      </c>
      <c r="P162" s="14" t="s">
        <v>114</v>
      </c>
    </row>
    <row r="163" spans="1:16" s="14" customFormat="1" ht="13.5" customHeight="1">
      <c r="A163" s="174" t="s">
        <v>541</v>
      </c>
      <c r="B163" s="174" t="s">
        <v>115</v>
      </c>
      <c r="C163" s="174" t="s">
        <v>488</v>
      </c>
      <c r="D163" s="175" t="s">
        <v>542</v>
      </c>
      <c r="E163" s="176" t="s">
        <v>543</v>
      </c>
      <c r="F163" s="174" t="s">
        <v>47</v>
      </c>
      <c r="G163" s="177"/>
      <c r="H163" s="178"/>
      <c r="I163" s="178">
        <f t="shared" si="27"/>
        <v>0</v>
      </c>
      <c r="J163" s="179">
        <v>0</v>
      </c>
      <c r="K163" s="177">
        <f t="shared" si="28"/>
        <v>0</v>
      </c>
      <c r="L163" s="179">
        <v>0</v>
      </c>
      <c r="M163" s="177">
        <f t="shared" si="29"/>
        <v>0</v>
      </c>
      <c r="N163" s="180">
        <v>14</v>
      </c>
      <c r="O163" s="181">
        <v>16</v>
      </c>
      <c r="P163" s="14" t="s">
        <v>114</v>
      </c>
    </row>
    <row r="164" spans="2:16" s="134" customFormat="1" ht="12.75" customHeight="1">
      <c r="B164" s="139" t="s">
        <v>64</v>
      </c>
      <c r="D164" s="140" t="s">
        <v>544</v>
      </c>
      <c r="E164" s="140" t="s">
        <v>545</v>
      </c>
      <c r="I164" s="141">
        <f>SUM(I165:I168)</f>
        <v>0</v>
      </c>
      <c r="K164" s="142">
        <f>SUM(K165:K168)</f>
        <v>0.17950999999999998</v>
      </c>
      <c r="M164" s="142">
        <f>SUM(M165:M168)</f>
        <v>0</v>
      </c>
      <c r="P164" s="140" t="s">
        <v>108</v>
      </c>
    </row>
    <row r="165" spans="1:16" s="14" customFormat="1" ht="24" customHeight="1">
      <c r="A165" s="174" t="s">
        <v>546</v>
      </c>
      <c r="B165" s="174" t="s">
        <v>115</v>
      </c>
      <c r="C165" s="174" t="s">
        <v>544</v>
      </c>
      <c r="D165" s="175" t="s">
        <v>547</v>
      </c>
      <c r="E165" s="176" t="s">
        <v>548</v>
      </c>
      <c r="F165" s="174" t="s">
        <v>119</v>
      </c>
      <c r="G165" s="177">
        <v>5.8</v>
      </c>
      <c r="H165" s="178"/>
      <c r="I165" s="178">
        <f>ROUND(G165*H165,2)</f>
        <v>0</v>
      </c>
      <c r="J165" s="179">
        <v>0.00345</v>
      </c>
      <c r="K165" s="177">
        <f>G165*J165</f>
        <v>0.02001</v>
      </c>
      <c r="L165" s="179">
        <v>0</v>
      </c>
      <c r="M165" s="177">
        <f>G165*L165</f>
        <v>0</v>
      </c>
      <c r="N165" s="180">
        <v>14</v>
      </c>
      <c r="O165" s="181">
        <v>16</v>
      </c>
      <c r="P165" s="14" t="s">
        <v>114</v>
      </c>
    </row>
    <row r="166" spans="1:16" s="14" customFormat="1" ht="13.5" customHeight="1">
      <c r="A166" s="165" t="s">
        <v>549</v>
      </c>
      <c r="B166" s="165" t="s">
        <v>109</v>
      </c>
      <c r="C166" s="165" t="s">
        <v>110</v>
      </c>
      <c r="D166" s="166" t="s">
        <v>550</v>
      </c>
      <c r="E166" s="167" t="s">
        <v>551</v>
      </c>
      <c r="F166" s="165" t="s">
        <v>119</v>
      </c>
      <c r="G166" s="168">
        <v>6.38</v>
      </c>
      <c r="H166" s="169"/>
      <c r="I166" s="169">
        <f>ROUND(G166*H166,2)</f>
        <v>0</v>
      </c>
      <c r="J166" s="170">
        <v>0.018</v>
      </c>
      <c r="K166" s="168">
        <f>G166*J166</f>
        <v>0.11483999999999998</v>
      </c>
      <c r="L166" s="170">
        <v>0</v>
      </c>
      <c r="M166" s="168">
        <f>G166*L166</f>
        <v>0</v>
      </c>
      <c r="N166" s="171">
        <v>14</v>
      </c>
      <c r="O166" s="172">
        <v>32</v>
      </c>
      <c r="P166" s="173" t="s">
        <v>114</v>
      </c>
    </row>
    <row r="167" spans="1:16" s="14" customFormat="1" ht="13.5" customHeight="1">
      <c r="A167" s="174" t="s">
        <v>552</v>
      </c>
      <c r="B167" s="174" t="s">
        <v>115</v>
      </c>
      <c r="C167" s="174" t="s">
        <v>544</v>
      </c>
      <c r="D167" s="175" t="s">
        <v>553</v>
      </c>
      <c r="E167" s="176" t="s">
        <v>554</v>
      </c>
      <c r="F167" s="174" t="s">
        <v>119</v>
      </c>
      <c r="G167" s="177">
        <v>5.8</v>
      </c>
      <c r="H167" s="178"/>
      <c r="I167" s="178">
        <f>ROUND(G167*H167,2)</f>
        <v>0</v>
      </c>
      <c r="J167" s="179">
        <v>0.0077</v>
      </c>
      <c r="K167" s="177">
        <f>G167*J167</f>
        <v>0.04466</v>
      </c>
      <c r="L167" s="179">
        <v>0</v>
      </c>
      <c r="M167" s="177">
        <f>G167*L167</f>
        <v>0</v>
      </c>
      <c r="N167" s="180">
        <v>14</v>
      </c>
      <c r="O167" s="181">
        <v>16</v>
      </c>
      <c r="P167" s="14" t="s">
        <v>114</v>
      </c>
    </row>
    <row r="168" spans="1:16" s="14" customFormat="1" ht="13.5" customHeight="1">
      <c r="A168" s="174" t="s">
        <v>555</v>
      </c>
      <c r="B168" s="174" t="s">
        <v>115</v>
      </c>
      <c r="C168" s="174" t="s">
        <v>544</v>
      </c>
      <c r="D168" s="175" t="s">
        <v>556</v>
      </c>
      <c r="E168" s="176" t="s">
        <v>557</v>
      </c>
      <c r="F168" s="174" t="s">
        <v>47</v>
      </c>
      <c r="G168" s="177"/>
      <c r="H168" s="178"/>
      <c r="I168" s="178">
        <f>ROUND(G168*H168,2)</f>
        <v>0</v>
      </c>
      <c r="J168" s="179">
        <v>0</v>
      </c>
      <c r="K168" s="177">
        <f>G168*J168</f>
        <v>0</v>
      </c>
      <c r="L168" s="179">
        <v>0</v>
      </c>
      <c r="M168" s="177">
        <f>G168*L168</f>
        <v>0</v>
      </c>
      <c r="N168" s="180">
        <v>14</v>
      </c>
      <c r="O168" s="181">
        <v>16</v>
      </c>
      <c r="P168" s="14" t="s">
        <v>114</v>
      </c>
    </row>
    <row r="169" spans="2:16" s="134" customFormat="1" ht="12.75" customHeight="1">
      <c r="B169" s="139" t="s">
        <v>64</v>
      </c>
      <c r="D169" s="140" t="s">
        <v>558</v>
      </c>
      <c r="E169" s="140" t="s">
        <v>559</v>
      </c>
      <c r="I169" s="141">
        <f>SUM(I170:I176)</f>
        <v>0</v>
      </c>
      <c r="K169" s="142">
        <f>SUM(K170:K176)</f>
        <v>0.73128778</v>
      </c>
      <c r="M169" s="142">
        <f>SUM(M170:M176)</f>
        <v>0</v>
      </c>
      <c r="P169" s="140" t="s">
        <v>108</v>
      </c>
    </row>
    <row r="170" spans="1:16" s="14" customFormat="1" ht="13.5" customHeight="1">
      <c r="A170" s="174" t="s">
        <v>560</v>
      </c>
      <c r="B170" s="174" t="s">
        <v>115</v>
      </c>
      <c r="C170" s="174" t="s">
        <v>558</v>
      </c>
      <c r="D170" s="175" t="s">
        <v>561</v>
      </c>
      <c r="E170" s="176" t="s">
        <v>562</v>
      </c>
      <c r="F170" s="174" t="s">
        <v>212</v>
      </c>
      <c r="G170" s="177">
        <v>66.84</v>
      </c>
      <c r="H170" s="178"/>
      <c r="I170" s="178">
        <f aca="true" t="shared" si="30" ref="I170:I176">ROUND(G170*H170,2)</f>
        <v>0</v>
      </c>
      <c r="J170" s="179">
        <v>3E-05</v>
      </c>
      <c r="K170" s="177">
        <f aca="true" t="shared" si="31" ref="K170:K176">G170*J170</f>
        <v>0.0020052</v>
      </c>
      <c r="L170" s="179">
        <v>0</v>
      </c>
      <c r="M170" s="177">
        <f aca="true" t="shared" si="32" ref="M170:M176">G170*L170</f>
        <v>0</v>
      </c>
      <c r="N170" s="180">
        <v>14</v>
      </c>
      <c r="O170" s="181">
        <v>16</v>
      </c>
      <c r="P170" s="14" t="s">
        <v>114</v>
      </c>
    </row>
    <row r="171" spans="1:16" s="14" customFormat="1" ht="13.5" customHeight="1">
      <c r="A171" s="165" t="s">
        <v>563</v>
      </c>
      <c r="B171" s="165" t="s">
        <v>109</v>
      </c>
      <c r="C171" s="165" t="s">
        <v>110</v>
      </c>
      <c r="D171" s="166" t="s">
        <v>564</v>
      </c>
      <c r="E171" s="167" t="s">
        <v>565</v>
      </c>
      <c r="F171" s="165" t="s">
        <v>212</v>
      </c>
      <c r="G171" s="168">
        <v>70.182</v>
      </c>
      <c r="H171" s="169"/>
      <c r="I171" s="169">
        <f t="shared" si="30"/>
        <v>0</v>
      </c>
      <c r="J171" s="170">
        <v>0.00021</v>
      </c>
      <c r="K171" s="168">
        <f t="shared" si="31"/>
        <v>0.014738220000000002</v>
      </c>
      <c r="L171" s="170">
        <v>0</v>
      </c>
      <c r="M171" s="168">
        <f t="shared" si="32"/>
        <v>0</v>
      </c>
      <c r="N171" s="171">
        <v>14</v>
      </c>
      <c r="O171" s="172">
        <v>32</v>
      </c>
      <c r="P171" s="173" t="s">
        <v>114</v>
      </c>
    </row>
    <row r="172" spans="1:16" s="14" customFormat="1" ht="24" customHeight="1">
      <c r="A172" s="174" t="s">
        <v>566</v>
      </c>
      <c r="B172" s="174" t="s">
        <v>115</v>
      </c>
      <c r="C172" s="174" t="s">
        <v>558</v>
      </c>
      <c r="D172" s="175" t="s">
        <v>567</v>
      </c>
      <c r="E172" s="176" t="s">
        <v>568</v>
      </c>
      <c r="F172" s="174" t="s">
        <v>119</v>
      </c>
      <c r="G172" s="177">
        <v>79.65</v>
      </c>
      <c r="H172" s="178"/>
      <c r="I172" s="178">
        <f t="shared" si="30"/>
        <v>0</v>
      </c>
      <c r="J172" s="179">
        <v>0.00013</v>
      </c>
      <c r="K172" s="177">
        <f t="shared" si="31"/>
        <v>0.010354499999999999</v>
      </c>
      <c r="L172" s="179">
        <v>0</v>
      </c>
      <c r="M172" s="177">
        <f t="shared" si="32"/>
        <v>0</v>
      </c>
      <c r="N172" s="180">
        <v>14</v>
      </c>
      <c r="O172" s="181">
        <v>16</v>
      </c>
      <c r="P172" s="14" t="s">
        <v>114</v>
      </c>
    </row>
    <row r="173" spans="1:16" s="14" customFormat="1" ht="13.5" customHeight="1">
      <c r="A173" s="165" t="s">
        <v>569</v>
      </c>
      <c r="B173" s="165" t="s">
        <v>109</v>
      </c>
      <c r="C173" s="165" t="s">
        <v>110</v>
      </c>
      <c r="D173" s="166" t="s">
        <v>570</v>
      </c>
      <c r="E173" s="167" t="s">
        <v>571</v>
      </c>
      <c r="F173" s="165" t="s">
        <v>119</v>
      </c>
      <c r="G173" s="168">
        <v>83.633</v>
      </c>
      <c r="H173" s="169"/>
      <c r="I173" s="169">
        <f t="shared" si="30"/>
        <v>0</v>
      </c>
      <c r="J173" s="170">
        <v>0.00782</v>
      </c>
      <c r="K173" s="168">
        <f t="shared" si="31"/>
        <v>0.6540100600000001</v>
      </c>
      <c r="L173" s="170">
        <v>0</v>
      </c>
      <c r="M173" s="168">
        <f t="shared" si="32"/>
        <v>0</v>
      </c>
      <c r="N173" s="171">
        <v>14</v>
      </c>
      <c r="O173" s="172">
        <v>32</v>
      </c>
      <c r="P173" s="173" t="s">
        <v>114</v>
      </c>
    </row>
    <row r="174" spans="1:16" s="14" customFormat="1" ht="13.5" customHeight="1">
      <c r="A174" s="174" t="s">
        <v>572</v>
      </c>
      <c r="B174" s="174" t="s">
        <v>115</v>
      </c>
      <c r="C174" s="174" t="s">
        <v>558</v>
      </c>
      <c r="D174" s="175" t="s">
        <v>573</v>
      </c>
      <c r="E174" s="176" t="s">
        <v>574</v>
      </c>
      <c r="F174" s="174" t="s">
        <v>119</v>
      </c>
      <c r="G174" s="177">
        <v>79.65</v>
      </c>
      <c r="H174" s="178"/>
      <c r="I174" s="178">
        <f t="shared" si="30"/>
        <v>0</v>
      </c>
      <c r="J174" s="179">
        <v>0</v>
      </c>
      <c r="K174" s="177">
        <f t="shared" si="31"/>
        <v>0</v>
      </c>
      <c r="L174" s="179">
        <v>0</v>
      </c>
      <c r="M174" s="177">
        <f t="shared" si="32"/>
        <v>0</v>
      </c>
      <c r="N174" s="180">
        <v>14</v>
      </c>
      <c r="O174" s="181">
        <v>16</v>
      </c>
      <c r="P174" s="14" t="s">
        <v>114</v>
      </c>
    </row>
    <row r="175" spans="1:16" s="14" customFormat="1" ht="13.5" customHeight="1">
      <c r="A175" s="165" t="s">
        <v>575</v>
      </c>
      <c r="B175" s="165" t="s">
        <v>109</v>
      </c>
      <c r="C175" s="165" t="s">
        <v>110</v>
      </c>
      <c r="D175" s="166" t="s">
        <v>576</v>
      </c>
      <c r="E175" s="167" t="s">
        <v>577</v>
      </c>
      <c r="F175" s="165" t="s">
        <v>119</v>
      </c>
      <c r="G175" s="168">
        <v>83.633</v>
      </c>
      <c r="H175" s="169"/>
      <c r="I175" s="169">
        <f t="shared" si="30"/>
        <v>0</v>
      </c>
      <c r="J175" s="170">
        <v>0.0006</v>
      </c>
      <c r="K175" s="168">
        <f t="shared" si="31"/>
        <v>0.05017979999999999</v>
      </c>
      <c r="L175" s="170">
        <v>0</v>
      </c>
      <c r="M175" s="168">
        <f t="shared" si="32"/>
        <v>0</v>
      </c>
      <c r="N175" s="171">
        <v>14</v>
      </c>
      <c r="O175" s="172">
        <v>32</v>
      </c>
      <c r="P175" s="173" t="s">
        <v>114</v>
      </c>
    </row>
    <row r="176" spans="1:16" s="14" customFormat="1" ht="13.5" customHeight="1">
      <c r="A176" s="174" t="s">
        <v>578</v>
      </c>
      <c r="B176" s="174" t="s">
        <v>115</v>
      </c>
      <c r="C176" s="174" t="s">
        <v>558</v>
      </c>
      <c r="D176" s="175" t="s">
        <v>579</v>
      </c>
      <c r="E176" s="176" t="s">
        <v>580</v>
      </c>
      <c r="F176" s="174" t="s">
        <v>47</v>
      </c>
      <c r="G176" s="177"/>
      <c r="H176" s="178"/>
      <c r="I176" s="178">
        <f t="shared" si="30"/>
        <v>0</v>
      </c>
      <c r="J176" s="179">
        <v>0</v>
      </c>
      <c r="K176" s="177">
        <f t="shared" si="31"/>
        <v>0</v>
      </c>
      <c r="L176" s="179">
        <v>0</v>
      </c>
      <c r="M176" s="177">
        <f t="shared" si="32"/>
        <v>0</v>
      </c>
      <c r="N176" s="180">
        <v>14</v>
      </c>
      <c r="O176" s="181">
        <v>16</v>
      </c>
      <c r="P176" s="14" t="s">
        <v>114</v>
      </c>
    </row>
    <row r="177" spans="2:16" s="134" customFormat="1" ht="12.75" customHeight="1">
      <c r="B177" s="139" t="s">
        <v>64</v>
      </c>
      <c r="D177" s="140" t="s">
        <v>581</v>
      </c>
      <c r="E177" s="140" t="s">
        <v>582</v>
      </c>
      <c r="I177" s="141">
        <f>SUM(I178:I180)</f>
        <v>0</v>
      </c>
      <c r="K177" s="142">
        <f>SUM(K178:K180)</f>
        <v>1.04251218</v>
      </c>
      <c r="M177" s="142">
        <f>SUM(M178:M180)</f>
        <v>0</v>
      </c>
      <c r="P177" s="140" t="s">
        <v>108</v>
      </c>
    </row>
    <row r="178" spans="1:16" s="14" customFormat="1" ht="24" customHeight="1">
      <c r="A178" s="174" t="s">
        <v>583</v>
      </c>
      <c r="B178" s="174" t="s">
        <v>115</v>
      </c>
      <c r="C178" s="174" t="s">
        <v>581</v>
      </c>
      <c r="D178" s="175" t="s">
        <v>584</v>
      </c>
      <c r="E178" s="176" t="s">
        <v>585</v>
      </c>
      <c r="F178" s="174" t="s">
        <v>119</v>
      </c>
      <c r="G178" s="177">
        <v>27.753</v>
      </c>
      <c r="H178" s="178"/>
      <c r="I178" s="178">
        <f>ROUND(G178*H178,2)</f>
        <v>0</v>
      </c>
      <c r="J178" s="179">
        <v>0.02446</v>
      </c>
      <c r="K178" s="177">
        <f>G178*J178</f>
        <v>0.67883838</v>
      </c>
      <c r="L178" s="179">
        <v>0</v>
      </c>
      <c r="M178" s="177">
        <f>G178*L178</f>
        <v>0</v>
      </c>
      <c r="N178" s="180">
        <v>14</v>
      </c>
      <c r="O178" s="181">
        <v>16</v>
      </c>
      <c r="P178" s="14" t="s">
        <v>114</v>
      </c>
    </row>
    <row r="179" spans="1:16" s="14" customFormat="1" ht="13.5" customHeight="1">
      <c r="A179" s="165" t="s">
        <v>586</v>
      </c>
      <c r="B179" s="165" t="s">
        <v>109</v>
      </c>
      <c r="C179" s="165" t="s">
        <v>110</v>
      </c>
      <c r="D179" s="166" t="s">
        <v>587</v>
      </c>
      <c r="E179" s="167" t="s">
        <v>588</v>
      </c>
      <c r="F179" s="165" t="s">
        <v>119</v>
      </c>
      <c r="G179" s="168">
        <v>28.863</v>
      </c>
      <c r="H179" s="169"/>
      <c r="I179" s="169">
        <f>ROUND(G179*H179,2)</f>
        <v>0</v>
      </c>
      <c r="J179" s="170">
        <v>0.0126</v>
      </c>
      <c r="K179" s="168">
        <f>G179*J179</f>
        <v>0.3636738</v>
      </c>
      <c r="L179" s="170">
        <v>0</v>
      </c>
      <c r="M179" s="168">
        <f>G179*L179</f>
        <v>0</v>
      </c>
      <c r="N179" s="171">
        <v>14</v>
      </c>
      <c r="O179" s="172">
        <v>32</v>
      </c>
      <c r="P179" s="173" t="s">
        <v>114</v>
      </c>
    </row>
    <row r="180" spans="1:16" s="14" customFormat="1" ht="13.5" customHeight="1">
      <c r="A180" s="174" t="s">
        <v>589</v>
      </c>
      <c r="B180" s="174" t="s">
        <v>115</v>
      </c>
      <c r="C180" s="174" t="s">
        <v>581</v>
      </c>
      <c r="D180" s="175" t="s">
        <v>590</v>
      </c>
      <c r="E180" s="176" t="s">
        <v>591</v>
      </c>
      <c r="F180" s="174" t="s">
        <v>47</v>
      </c>
      <c r="G180" s="177"/>
      <c r="H180" s="178"/>
      <c r="I180" s="178">
        <f>ROUND(G180*H180,2)</f>
        <v>0</v>
      </c>
      <c r="J180" s="179">
        <v>0</v>
      </c>
      <c r="K180" s="177">
        <f>G180*J180</f>
        <v>0</v>
      </c>
      <c r="L180" s="179">
        <v>0</v>
      </c>
      <c r="M180" s="177">
        <f>G180*L180</f>
        <v>0</v>
      </c>
      <c r="N180" s="180">
        <v>14</v>
      </c>
      <c r="O180" s="181">
        <v>16</v>
      </c>
      <c r="P180" s="14" t="s">
        <v>114</v>
      </c>
    </row>
    <row r="181" spans="2:16" s="134" customFormat="1" ht="12.75" customHeight="1">
      <c r="B181" s="139" t="s">
        <v>64</v>
      </c>
      <c r="D181" s="140" t="s">
        <v>592</v>
      </c>
      <c r="E181" s="140" t="s">
        <v>593</v>
      </c>
      <c r="I181" s="141">
        <f>SUM(I182:I183)</f>
        <v>0</v>
      </c>
      <c r="K181" s="142">
        <f>SUM(K182:K183)</f>
        <v>0.02892595</v>
      </c>
      <c r="M181" s="142">
        <f>SUM(M182:M183)</f>
        <v>0</v>
      </c>
      <c r="P181" s="140" t="s">
        <v>108</v>
      </c>
    </row>
    <row r="182" spans="1:16" s="14" customFormat="1" ht="24" customHeight="1">
      <c r="A182" s="174" t="s">
        <v>594</v>
      </c>
      <c r="B182" s="174" t="s">
        <v>115</v>
      </c>
      <c r="C182" s="174" t="s">
        <v>592</v>
      </c>
      <c r="D182" s="175" t="s">
        <v>595</v>
      </c>
      <c r="E182" s="176" t="s">
        <v>596</v>
      </c>
      <c r="F182" s="174" t="s">
        <v>119</v>
      </c>
      <c r="G182" s="177">
        <v>28.145</v>
      </c>
      <c r="H182" s="178"/>
      <c r="I182" s="178">
        <f>ROUND(G182*H182,2)</f>
        <v>0</v>
      </c>
      <c r="J182" s="179">
        <v>0.0005</v>
      </c>
      <c r="K182" s="177">
        <f>G182*J182</f>
        <v>0.0140725</v>
      </c>
      <c r="L182" s="179">
        <v>0</v>
      </c>
      <c r="M182" s="177">
        <f>G182*L182</f>
        <v>0</v>
      </c>
      <c r="N182" s="180">
        <v>14</v>
      </c>
      <c r="O182" s="181">
        <v>16</v>
      </c>
      <c r="P182" s="14" t="s">
        <v>114</v>
      </c>
    </row>
    <row r="183" spans="1:16" s="14" customFormat="1" ht="24" customHeight="1">
      <c r="A183" s="174" t="s">
        <v>597</v>
      </c>
      <c r="B183" s="174" t="s">
        <v>115</v>
      </c>
      <c r="C183" s="174" t="s">
        <v>592</v>
      </c>
      <c r="D183" s="175" t="s">
        <v>598</v>
      </c>
      <c r="E183" s="176" t="s">
        <v>599</v>
      </c>
      <c r="F183" s="174" t="s">
        <v>119</v>
      </c>
      <c r="G183" s="177">
        <v>495.115</v>
      </c>
      <c r="H183" s="178"/>
      <c r="I183" s="178">
        <f>ROUND(G183*H183,2)</f>
        <v>0</v>
      </c>
      <c r="J183" s="179">
        <v>3E-05</v>
      </c>
      <c r="K183" s="177">
        <f>G183*J183</f>
        <v>0.01485345</v>
      </c>
      <c r="L183" s="179">
        <v>0</v>
      </c>
      <c r="M183" s="177">
        <f>G183*L183</f>
        <v>0</v>
      </c>
      <c r="N183" s="180">
        <v>14</v>
      </c>
      <c r="O183" s="181">
        <v>16</v>
      </c>
      <c r="P183" s="14" t="s">
        <v>114</v>
      </c>
    </row>
    <row r="184" spans="2:16" s="134" customFormat="1" ht="12.75" customHeight="1">
      <c r="B184" s="139" t="s">
        <v>64</v>
      </c>
      <c r="D184" s="140" t="s">
        <v>600</v>
      </c>
      <c r="E184" s="140" t="s">
        <v>601</v>
      </c>
      <c r="I184" s="141">
        <f>SUM(I185:I187)</f>
        <v>0</v>
      </c>
      <c r="K184" s="142">
        <f>SUM(K185:K187)</f>
        <v>0.18279876000000003</v>
      </c>
      <c r="M184" s="142">
        <f>SUM(M185:M187)</f>
        <v>0</v>
      </c>
      <c r="P184" s="140" t="s">
        <v>108</v>
      </c>
    </row>
    <row r="185" spans="1:16" s="14" customFormat="1" ht="24" customHeight="1">
      <c r="A185" s="174" t="s">
        <v>602</v>
      </c>
      <c r="B185" s="174" t="s">
        <v>115</v>
      </c>
      <c r="C185" s="174" t="s">
        <v>600</v>
      </c>
      <c r="D185" s="175" t="s">
        <v>603</v>
      </c>
      <c r="E185" s="176" t="s">
        <v>604</v>
      </c>
      <c r="F185" s="174" t="s">
        <v>119</v>
      </c>
      <c r="G185" s="177">
        <v>34.863</v>
      </c>
      <c r="H185" s="178"/>
      <c r="I185" s="178">
        <f>ROUND(G185*H185,2)</f>
        <v>0</v>
      </c>
      <c r="J185" s="179">
        <v>0.00017</v>
      </c>
      <c r="K185" s="177">
        <f>G185*J185</f>
        <v>0.00592671</v>
      </c>
      <c r="L185" s="179">
        <v>0</v>
      </c>
      <c r="M185" s="177">
        <f>G185*L185</f>
        <v>0</v>
      </c>
      <c r="N185" s="180">
        <v>14</v>
      </c>
      <c r="O185" s="181">
        <v>16</v>
      </c>
      <c r="P185" s="14" t="s">
        <v>114</v>
      </c>
    </row>
    <row r="186" spans="1:16" s="14" customFormat="1" ht="24" customHeight="1">
      <c r="A186" s="174" t="s">
        <v>605</v>
      </c>
      <c r="B186" s="174" t="s">
        <v>115</v>
      </c>
      <c r="C186" s="174" t="s">
        <v>600</v>
      </c>
      <c r="D186" s="175" t="s">
        <v>606</v>
      </c>
      <c r="E186" s="176" t="s">
        <v>607</v>
      </c>
      <c r="F186" s="174" t="s">
        <v>119</v>
      </c>
      <c r="G186" s="177">
        <v>34.863</v>
      </c>
      <c r="H186" s="178"/>
      <c r="I186" s="178">
        <f>ROUND(G186*H186,2)</f>
        <v>0</v>
      </c>
      <c r="J186" s="179">
        <v>0.00042</v>
      </c>
      <c r="K186" s="177">
        <f>G186*J186</f>
        <v>0.014642460000000001</v>
      </c>
      <c r="L186" s="179">
        <v>0</v>
      </c>
      <c r="M186" s="177">
        <f>G186*L186</f>
        <v>0</v>
      </c>
      <c r="N186" s="180">
        <v>14</v>
      </c>
      <c r="O186" s="181">
        <v>16</v>
      </c>
      <c r="P186" s="14" t="s">
        <v>114</v>
      </c>
    </row>
    <row r="187" spans="1:16" s="14" customFormat="1" ht="24" customHeight="1">
      <c r="A187" s="174" t="s">
        <v>608</v>
      </c>
      <c r="B187" s="174" t="s">
        <v>115</v>
      </c>
      <c r="C187" s="174" t="s">
        <v>600</v>
      </c>
      <c r="D187" s="175" t="s">
        <v>609</v>
      </c>
      <c r="E187" s="176" t="s">
        <v>610</v>
      </c>
      <c r="F187" s="174" t="s">
        <v>119</v>
      </c>
      <c r="G187" s="177">
        <v>167.247</v>
      </c>
      <c r="H187" s="178"/>
      <c r="I187" s="178">
        <f>ROUND(G187*H187,2)</f>
        <v>0</v>
      </c>
      <c r="J187" s="179">
        <v>0.00097</v>
      </c>
      <c r="K187" s="177">
        <f>G187*J187</f>
        <v>0.16222959000000003</v>
      </c>
      <c r="L187" s="179">
        <v>0</v>
      </c>
      <c r="M187" s="177">
        <f>G187*L187</f>
        <v>0</v>
      </c>
      <c r="N187" s="180">
        <v>14</v>
      </c>
      <c r="O187" s="181">
        <v>16</v>
      </c>
      <c r="P187" s="14" t="s">
        <v>114</v>
      </c>
    </row>
    <row r="188" spans="2:16" s="134" customFormat="1" ht="12.75" customHeight="1">
      <c r="B188" s="135" t="s">
        <v>64</v>
      </c>
      <c r="D188" s="136" t="s">
        <v>109</v>
      </c>
      <c r="E188" s="136" t="s">
        <v>56</v>
      </c>
      <c r="I188" s="137">
        <f>I189</f>
        <v>0</v>
      </c>
      <c r="K188" s="138">
        <f>K189</f>
        <v>0</v>
      </c>
      <c r="M188" s="138">
        <f>M189</f>
        <v>0</v>
      </c>
      <c r="P188" s="136" t="s">
        <v>105</v>
      </c>
    </row>
    <row r="189" spans="2:16" s="134" customFormat="1" ht="12.75" customHeight="1">
      <c r="B189" s="139" t="s">
        <v>64</v>
      </c>
      <c r="D189" s="140" t="s">
        <v>611</v>
      </c>
      <c r="E189" s="140" t="s">
        <v>612</v>
      </c>
      <c r="I189" s="141">
        <f>SUM(I190:I194)</f>
        <v>0</v>
      </c>
      <c r="K189" s="142">
        <f>SUM(K190:K194)</f>
        <v>0</v>
      </c>
      <c r="M189" s="142">
        <f>SUM(M190:M194)</f>
        <v>0</v>
      </c>
      <c r="P189" s="140" t="s">
        <v>108</v>
      </c>
    </row>
    <row r="190" spans="1:16" s="14" customFormat="1" ht="13.5" customHeight="1">
      <c r="A190" s="174" t="s">
        <v>613</v>
      </c>
      <c r="B190" s="174" t="s">
        <v>115</v>
      </c>
      <c r="C190" s="174" t="s">
        <v>614</v>
      </c>
      <c r="D190" s="175" t="s">
        <v>615</v>
      </c>
      <c r="E190" s="176" t="s">
        <v>616</v>
      </c>
      <c r="F190" s="174" t="s">
        <v>113</v>
      </c>
      <c r="G190" s="177">
        <v>1</v>
      </c>
      <c r="H190" s="178"/>
      <c r="I190" s="178">
        <f>ROUND(G190*H190,2)</f>
        <v>0</v>
      </c>
      <c r="J190" s="179">
        <v>0</v>
      </c>
      <c r="K190" s="177">
        <f>G190*J190</f>
        <v>0</v>
      </c>
      <c r="L190" s="179">
        <v>0</v>
      </c>
      <c r="M190" s="177">
        <f>G190*L190</f>
        <v>0</v>
      </c>
      <c r="N190" s="180">
        <v>14</v>
      </c>
      <c r="O190" s="181">
        <v>64</v>
      </c>
      <c r="P190" s="14" t="s">
        <v>114</v>
      </c>
    </row>
    <row r="191" spans="1:16" s="14" customFormat="1" ht="13.5" customHeight="1">
      <c r="A191" s="174" t="s">
        <v>617</v>
      </c>
      <c r="B191" s="174" t="s">
        <v>115</v>
      </c>
      <c r="C191" s="174" t="s">
        <v>618</v>
      </c>
      <c r="D191" s="175" t="s">
        <v>619</v>
      </c>
      <c r="E191" s="176" t="s">
        <v>620</v>
      </c>
      <c r="F191" s="174" t="s">
        <v>113</v>
      </c>
      <c r="G191" s="177">
        <v>1</v>
      </c>
      <c r="H191" s="178"/>
      <c r="I191" s="178">
        <f>ROUND(G191*H191,2)</f>
        <v>0</v>
      </c>
      <c r="J191" s="179">
        <v>0</v>
      </c>
      <c r="K191" s="177">
        <f>G191*J191</f>
        <v>0</v>
      </c>
      <c r="L191" s="179">
        <v>0</v>
      </c>
      <c r="M191" s="177">
        <f>G191*L191</f>
        <v>0</v>
      </c>
      <c r="N191" s="180">
        <v>14</v>
      </c>
      <c r="O191" s="181">
        <v>64</v>
      </c>
      <c r="P191" s="14" t="s">
        <v>114</v>
      </c>
    </row>
    <row r="192" spans="1:16" s="14" customFormat="1" ht="13.5" customHeight="1">
      <c r="A192" s="174" t="s">
        <v>621</v>
      </c>
      <c r="B192" s="174" t="s">
        <v>115</v>
      </c>
      <c r="C192" s="174" t="s">
        <v>618</v>
      </c>
      <c r="D192" s="175" t="s">
        <v>622</v>
      </c>
      <c r="E192" s="176" t="s">
        <v>623</v>
      </c>
      <c r="F192" s="174" t="s">
        <v>113</v>
      </c>
      <c r="G192" s="177">
        <v>1</v>
      </c>
      <c r="H192" s="178"/>
      <c r="I192" s="178">
        <f>ROUND(G192*H192,2)</f>
        <v>0</v>
      </c>
      <c r="J192" s="179">
        <v>0</v>
      </c>
      <c r="K192" s="177">
        <f>G192*J192</f>
        <v>0</v>
      </c>
      <c r="L192" s="179">
        <v>0</v>
      </c>
      <c r="M192" s="177">
        <f>G192*L192</f>
        <v>0</v>
      </c>
      <c r="N192" s="180">
        <v>14</v>
      </c>
      <c r="O192" s="181">
        <v>64</v>
      </c>
      <c r="P192" s="14" t="s">
        <v>114</v>
      </c>
    </row>
    <row r="193" spans="1:16" s="14" customFormat="1" ht="13.5" customHeight="1">
      <c r="A193" s="174" t="s">
        <v>624</v>
      </c>
      <c r="B193" s="174" t="s">
        <v>115</v>
      </c>
      <c r="C193" s="174" t="s">
        <v>625</v>
      </c>
      <c r="D193" s="175" t="s">
        <v>626</v>
      </c>
      <c r="E193" s="176" t="s">
        <v>627</v>
      </c>
      <c r="F193" s="174" t="s">
        <v>113</v>
      </c>
      <c r="G193" s="177">
        <v>1</v>
      </c>
      <c r="H193" s="178"/>
      <c r="I193" s="178">
        <f>ROUND(G193*H193,2)</f>
        <v>0</v>
      </c>
      <c r="J193" s="179">
        <v>0</v>
      </c>
      <c r="K193" s="177">
        <f>G193*J193</f>
        <v>0</v>
      </c>
      <c r="L193" s="179">
        <v>0</v>
      </c>
      <c r="M193" s="177">
        <f>G193*L193</f>
        <v>0</v>
      </c>
      <c r="N193" s="180">
        <v>14</v>
      </c>
      <c r="O193" s="181">
        <v>64</v>
      </c>
      <c r="P193" s="14" t="s">
        <v>114</v>
      </c>
    </row>
    <row r="194" spans="1:16" s="14" customFormat="1" ht="13.5" customHeight="1">
      <c r="A194" s="174" t="s">
        <v>628</v>
      </c>
      <c r="B194" s="174" t="s">
        <v>115</v>
      </c>
      <c r="C194" s="174" t="s">
        <v>625</v>
      </c>
      <c r="D194" s="175" t="s">
        <v>629</v>
      </c>
      <c r="E194" s="176" t="s">
        <v>630</v>
      </c>
      <c r="F194" s="174" t="s">
        <v>113</v>
      </c>
      <c r="G194" s="177">
        <v>1</v>
      </c>
      <c r="H194" s="178"/>
      <c r="I194" s="178">
        <f>ROUND(G194*H194,2)</f>
        <v>0</v>
      </c>
      <c r="J194" s="179">
        <v>0</v>
      </c>
      <c r="K194" s="177">
        <f>G194*J194</f>
        <v>0</v>
      </c>
      <c r="L194" s="179">
        <v>0</v>
      </c>
      <c r="M194" s="177">
        <f>G194*L194</f>
        <v>0</v>
      </c>
      <c r="N194" s="180">
        <v>14</v>
      </c>
      <c r="O194" s="181">
        <v>64</v>
      </c>
      <c r="P194" s="14" t="s">
        <v>114</v>
      </c>
    </row>
    <row r="195" spans="5:13" s="147" customFormat="1" ht="12.75" customHeight="1">
      <c r="E195" s="148" t="s">
        <v>88</v>
      </c>
      <c r="I195" s="149">
        <f>I13+I54+I188</f>
        <v>0</v>
      </c>
      <c r="K195" s="150">
        <f>K13+K54+K188</f>
        <v>49.95435963</v>
      </c>
      <c r="M195" s="150">
        <f>M13+M54+M188</f>
        <v>32.417351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fitToWidth="1" horizontalDpi="600" verticalDpi="600" orientation="portrait" paperSize="9" scale="68" r:id="rId1"/>
  <headerFooter alignWithMargins="0">
    <oddFooter>&amp;R&amp;8strana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workbookViewId="0" topLeftCell="A1">
      <selection activeCell="E71" sqref="E71"/>
    </sheetView>
  </sheetViews>
  <sheetFormatPr defaultColWidth="9.00390625" defaultRowHeight="12.75"/>
  <cols>
    <col min="1" max="1" width="6.57421875" style="224" customWidth="1"/>
    <col min="2" max="2" width="58.57421875" style="224" customWidth="1"/>
    <col min="3" max="3" width="5.7109375" style="224" customWidth="1"/>
    <col min="4" max="4" width="8.28125" style="224" customWidth="1"/>
    <col min="5" max="5" width="15.140625" style="224" customWidth="1"/>
    <col min="6" max="6" width="15.28125" style="224" customWidth="1"/>
    <col min="7" max="16384" width="9.00390625" style="224" customWidth="1"/>
  </cols>
  <sheetData>
    <row r="1" spans="1:6" ht="18">
      <c r="A1" s="182" t="s">
        <v>89</v>
      </c>
      <c r="B1" s="183"/>
      <c r="C1" s="183"/>
      <c r="D1" s="183"/>
      <c r="E1" s="183"/>
      <c r="F1" s="183"/>
    </row>
    <row r="2" spans="1:6" ht="12.75">
      <c r="A2" s="185" t="s">
        <v>77</v>
      </c>
      <c r="B2" s="186" t="str">
        <f>'[2]Krycí list'!$E$5</f>
        <v>Podkrovní byt Rooseveltova 26- č.p.618, byt č.1</v>
      </c>
      <c r="C2" s="187"/>
      <c r="D2" s="187"/>
      <c r="E2" s="187"/>
      <c r="F2" s="187"/>
    </row>
    <row r="3" spans="1:6" ht="12.75">
      <c r="A3" s="185" t="s">
        <v>78</v>
      </c>
      <c r="B3" s="186"/>
      <c r="C3" s="187" t="str">
        <f>'[3]Krycí list'!E7</f>
        <v> </v>
      </c>
      <c r="D3" s="187"/>
      <c r="E3" s="187"/>
      <c r="F3" s="187"/>
    </row>
    <row r="4" spans="1:6" ht="12.75">
      <c r="A4" s="185" t="s">
        <v>79</v>
      </c>
      <c r="B4" s="186" t="s">
        <v>810</v>
      </c>
      <c r="C4" s="187" t="str">
        <f>'[3]Krycí list'!E9</f>
        <v> </v>
      </c>
      <c r="D4" s="187"/>
      <c r="E4" s="187"/>
      <c r="F4" s="187"/>
    </row>
    <row r="5" spans="1:6" ht="12.75">
      <c r="A5" s="187"/>
      <c r="B5" s="186"/>
      <c r="C5" s="187"/>
      <c r="D5" s="187"/>
      <c r="E5" s="187"/>
      <c r="F5" s="187"/>
    </row>
    <row r="6" spans="1:6" ht="12.75">
      <c r="A6" s="187" t="s">
        <v>80</v>
      </c>
      <c r="B6" s="186" t="s">
        <v>19</v>
      </c>
      <c r="C6" s="187"/>
      <c r="D6" s="187"/>
      <c r="E6" s="187"/>
      <c r="F6" s="187"/>
    </row>
    <row r="7" spans="1:6" ht="12.75">
      <c r="A7" s="187" t="s">
        <v>81</v>
      </c>
      <c r="B7" s="186"/>
      <c r="C7" s="187" t="str">
        <f>'[3]Krycí list'!E28</f>
        <v> </v>
      </c>
      <c r="D7" s="187"/>
      <c r="E7" s="187"/>
      <c r="F7" s="187"/>
    </row>
    <row r="8" spans="1:6" ht="12.75">
      <c r="A8" s="187" t="s">
        <v>82</v>
      </c>
      <c r="B8" s="188">
        <v>41247</v>
      </c>
      <c r="C8" s="187"/>
      <c r="D8" s="187"/>
      <c r="E8" s="187"/>
      <c r="F8" s="187"/>
    </row>
    <row r="9" spans="1:6" ht="3.75" customHeight="1">
      <c r="A9" s="183"/>
      <c r="B9" s="183"/>
      <c r="C9" s="183"/>
      <c r="D9" s="183"/>
      <c r="E9" s="183"/>
      <c r="F9" s="183"/>
    </row>
    <row r="10" spans="1:6" ht="22.5">
      <c r="A10" s="189" t="s">
        <v>90</v>
      </c>
      <c r="B10" s="190" t="s">
        <v>84</v>
      </c>
      <c r="C10" s="190" t="s">
        <v>94</v>
      </c>
      <c r="D10" s="190" t="s">
        <v>95</v>
      </c>
      <c r="E10" s="190" t="s">
        <v>96</v>
      </c>
      <c r="F10" s="190" t="s">
        <v>85</v>
      </c>
    </row>
    <row r="11" spans="1:6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ht="3.75" customHeight="1">
      <c r="A12" s="183"/>
      <c r="B12" s="194"/>
      <c r="C12" s="183"/>
      <c r="D12" s="183"/>
      <c r="E12" s="183"/>
      <c r="F12" s="183"/>
    </row>
    <row r="13" spans="1:6" s="232" customFormat="1" ht="12.75">
      <c r="A13" s="230"/>
      <c r="B13" s="222" t="s">
        <v>811</v>
      </c>
      <c r="C13" s="231"/>
      <c r="D13" s="226"/>
      <c r="E13" s="231"/>
      <c r="F13" s="201">
        <f>SUBTOTAL(9,F14:F27)</f>
        <v>0</v>
      </c>
    </row>
    <row r="14" spans="1:6" s="232" customFormat="1" ht="12.75">
      <c r="A14" s="233" t="s">
        <v>812</v>
      </c>
      <c r="B14" s="204" t="s">
        <v>813</v>
      </c>
      <c r="C14" s="205">
        <v>1</v>
      </c>
      <c r="D14" s="206" t="s">
        <v>113</v>
      </c>
      <c r="E14" s="207"/>
      <c r="F14" s="207">
        <f aca="true" t="shared" si="0" ref="F14:F27">SUM(E14*C14)</f>
        <v>0</v>
      </c>
    </row>
    <row r="15" spans="1:6" s="232" customFormat="1" ht="12.75">
      <c r="A15" s="233"/>
      <c r="B15" s="204" t="s">
        <v>814</v>
      </c>
      <c r="C15" s="205">
        <v>1</v>
      </c>
      <c r="D15" s="206" t="s">
        <v>661</v>
      </c>
      <c r="E15" s="207"/>
      <c r="F15" s="207">
        <f t="shared" si="0"/>
        <v>0</v>
      </c>
    </row>
    <row r="16" spans="1:6" s="232" customFormat="1" ht="12.75">
      <c r="A16" s="233"/>
      <c r="B16" s="204" t="s">
        <v>815</v>
      </c>
      <c r="C16" s="205">
        <v>1</v>
      </c>
      <c r="D16" s="206" t="s">
        <v>113</v>
      </c>
      <c r="E16" s="207"/>
      <c r="F16" s="207">
        <f t="shared" si="0"/>
        <v>0</v>
      </c>
    </row>
    <row r="17" spans="1:6" s="232" customFormat="1" ht="12.75">
      <c r="A17" s="233" t="s">
        <v>64</v>
      </c>
      <c r="B17" s="204" t="s">
        <v>816</v>
      </c>
      <c r="C17" s="205">
        <v>1</v>
      </c>
      <c r="D17" s="206" t="s">
        <v>661</v>
      </c>
      <c r="E17" s="207"/>
      <c r="F17" s="207">
        <f t="shared" si="0"/>
        <v>0</v>
      </c>
    </row>
    <row r="18" spans="1:6" s="232" customFormat="1" ht="12.75">
      <c r="A18" s="233"/>
      <c r="B18" s="204" t="s">
        <v>817</v>
      </c>
      <c r="C18" s="205">
        <v>1</v>
      </c>
      <c r="D18" s="206" t="s">
        <v>661</v>
      </c>
      <c r="E18" s="207"/>
      <c r="F18" s="207">
        <f t="shared" si="0"/>
        <v>0</v>
      </c>
    </row>
    <row r="19" spans="1:6" s="232" customFormat="1" ht="12.75">
      <c r="A19" s="233"/>
      <c r="B19" s="204" t="s">
        <v>818</v>
      </c>
      <c r="C19" s="205">
        <v>1</v>
      </c>
      <c r="D19" s="206" t="s">
        <v>661</v>
      </c>
      <c r="E19" s="207"/>
      <c r="F19" s="207">
        <f t="shared" si="0"/>
        <v>0</v>
      </c>
    </row>
    <row r="20" spans="1:6" s="232" customFormat="1" ht="12.75">
      <c r="A20" s="233" t="s">
        <v>819</v>
      </c>
      <c r="B20" s="204" t="s">
        <v>820</v>
      </c>
      <c r="C20" s="205">
        <v>1</v>
      </c>
      <c r="D20" s="206" t="s">
        <v>661</v>
      </c>
      <c r="E20" s="207"/>
      <c r="F20" s="207">
        <f t="shared" si="0"/>
        <v>0</v>
      </c>
    </row>
    <row r="21" spans="1:6" s="232" customFormat="1" ht="12.75">
      <c r="A21" s="233"/>
      <c r="B21" s="204" t="s">
        <v>821</v>
      </c>
      <c r="C21" s="205">
        <v>1</v>
      </c>
      <c r="D21" s="206" t="s">
        <v>661</v>
      </c>
      <c r="E21" s="207"/>
      <c r="F21" s="207">
        <f t="shared" si="0"/>
        <v>0</v>
      </c>
    </row>
    <row r="22" spans="1:6" s="232" customFormat="1" ht="12.75">
      <c r="A22" s="233"/>
      <c r="B22" s="204" t="s">
        <v>822</v>
      </c>
      <c r="C22" s="205">
        <v>1</v>
      </c>
      <c r="D22" s="206" t="s">
        <v>113</v>
      </c>
      <c r="E22" s="207"/>
      <c r="F22" s="207">
        <f t="shared" si="0"/>
        <v>0</v>
      </c>
    </row>
    <row r="23" spans="1:6" s="232" customFormat="1" ht="12.75">
      <c r="A23" s="233" t="s">
        <v>823</v>
      </c>
      <c r="B23" s="204" t="s">
        <v>824</v>
      </c>
      <c r="C23" s="205">
        <v>2</v>
      </c>
      <c r="D23" s="206" t="s">
        <v>661</v>
      </c>
      <c r="E23" s="207"/>
      <c r="F23" s="207">
        <f t="shared" si="0"/>
        <v>0</v>
      </c>
    </row>
    <row r="24" spans="1:6" s="232" customFormat="1" ht="12.75">
      <c r="A24" s="233"/>
      <c r="B24" s="204" t="s">
        <v>825</v>
      </c>
      <c r="C24" s="205">
        <v>2</v>
      </c>
      <c r="D24" s="206" t="s">
        <v>113</v>
      </c>
      <c r="E24" s="207"/>
      <c r="F24" s="207">
        <f t="shared" si="0"/>
        <v>0</v>
      </c>
    </row>
    <row r="25" spans="1:6" s="232" customFormat="1" ht="12.75">
      <c r="A25" s="233"/>
      <c r="B25" s="204" t="s">
        <v>826</v>
      </c>
      <c r="C25" s="205">
        <v>2</v>
      </c>
      <c r="D25" s="206" t="s">
        <v>661</v>
      </c>
      <c r="E25" s="207"/>
      <c r="F25" s="207">
        <f t="shared" si="0"/>
        <v>0</v>
      </c>
    </row>
    <row r="26" spans="1:6" s="232" customFormat="1" ht="12.75">
      <c r="A26" s="233"/>
      <c r="B26" s="204" t="s">
        <v>827</v>
      </c>
      <c r="C26" s="205">
        <v>2</v>
      </c>
      <c r="D26" s="206" t="s">
        <v>661</v>
      </c>
      <c r="E26" s="207"/>
      <c r="F26" s="207">
        <f t="shared" si="0"/>
        <v>0</v>
      </c>
    </row>
    <row r="27" spans="1:6" s="232" customFormat="1" ht="12.75">
      <c r="A27" s="233"/>
      <c r="B27" s="222" t="s">
        <v>828</v>
      </c>
      <c r="C27" s="205">
        <v>1</v>
      </c>
      <c r="D27" s="206" t="s">
        <v>806</v>
      </c>
      <c r="E27" s="207"/>
      <c r="F27" s="207">
        <f t="shared" si="0"/>
        <v>0</v>
      </c>
    </row>
    <row r="28" spans="1:6" s="232" customFormat="1" ht="15.75">
      <c r="A28" s="234"/>
      <c r="B28" s="235"/>
      <c r="C28" s="231"/>
      <c r="D28" s="226"/>
      <c r="E28" s="231"/>
      <c r="F28" s="229"/>
    </row>
    <row r="29" spans="1:6" s="232" customFormat="1" ht="12.75">
      <c r="A29" s="234"/>
      <c r="B29" s="222" t="s">
        <v>829</v>
      </c>
      <c r="C29" s="231"/>
      <c r="D29" s="226"/>
      <c r="E29" s="231"/>
      <c r="F29" s="201">
        <f>SUBTOTAL(9,F30:F43)</f>
        <v>0</v>
      </c>
    </row>
    <row r="30" spans="1:6" s="232" customFormat="1" ht="22.5">
      <c r="A30" s="233"/>
      <c r="B30" s="204" t="s">
        <v>830</v>
      </c>
      <c r="C30" s="205">
        <v>2</v>
      </c>
      <c r="D30" s="206" t="s">
        <v>661</v>
      </c>
      <c r="E30" s="207"/>
      <c r="F30" s="207">
        <f>SUM(E30*C30)</f>
        <v>0</v>
      </c>
    </row>
    <row r="31" spans="1:6" s="232" customFormat="1" ht="12.75">
      <c r="A31" s="233"/>
      <c r="B31" s="204" t="s">
        <v>831</v>
      </c>
      <c r="C31" s="205">
        <v>2</v>
      </c>
      <c r="D31" s="206" t="s">
        <v>661</v>
      </c>
      <c r="E31" s="207"/>
      <c r="F31" s="207">
        <f>SUM(E31*C31)</f>
        <v>0</v>
      </c>
    </row>
    <row r="32" spans="1:6" s="232" customFormat="1" ht="12.75">
      <c r="A32" s="233"/>
      <c r="B32" s="204" t="s">
        <v>832</v>
      </c>
      <c r="C32" s="205">
        <v>1</v>
      </c>
      <c r="D32" s="206" t="s">
        <v>661</v>
      </c>
      <c r="E32" s="207"/>
      <c r="F32" s="207">
        <f>SUM(E32*C32)</f>
        <v>0</v>
      </c>
    </row>
    <row r="33" spans="1:6" s="232" customFormat="1" ht="12.75">
      <c r="A33" s="233"/>
      <c r="B33" s="204" t="s">
        <v>833</v>
      </c>
      <c r="C33" s="205">
        <v>1</v>
      </c>
      <c r="D33" s="206" t="s">
        <v>661</v>
      </c>
      <c r="E33" s="207"/>
      <c r="F33" s="207">
        <f>SUM(E33*C33)</f>
        <v>0</v>
      </c>
    </row>
    <row r="34" spans="1:6" s="232" customFormat="1" ht="12.75">
      <c r="A34" s="233"/>
      <c r="B34" s="204" t="s">
        <v>834</v>
      </c>
      <c r="C34" s="205"/>
      <c r="D34" s="206"/>
      <c r="E34" s="207"/>
      <c r="F34" s="207"/>
    </row>
    <row r="35" spans="1:6" s="232" customFormat="1" ht="12.75">
      <c r="A35" s="233"/>
      <c r="B35" s="204" t="s">
        <v>835</v>
      </c>
      <c r="C35" s="205">
        <v>3</v>
      </c>
      <c r="D35" s="206" t="s">
        <v>212</v>
      </c>
      <c r="E35" s="207"/>
      <c r="F35" s="207">
        <f aca="true" t="shared" si="1" ref="F35:F43">SUM(E35*C35)</f>
        <v>0</v>
      </c>
    </row>
    <row r="36" spans="1:6" s="232" customFormat="1" ht="12.75">
      <c r="A36" s="233"/>
      <c r="B36" s="204" t="s">
        <v>836</v>
      </c>
      <c r="C36" s="205">
        <v>7</v>
      </c>
      <c r="D36" s="206" t="s">
        <v>212</v>
      </c>
      <c r="E36" s="207"/>
      <c r="F36" s="207">
        <f t="shared" si="1"/>
        <v>0</v>
      </c>
    </row>
    <row r="37" spans="1:6" s="232" customFormat="1" ht="12.75">
      <c r="A37" s="233"/>
      <c r="B37" s="204" t="s">
        <v>837</v>
      </c>
      <c r="C37" s="205">
        <v>8</v>
      </c>
      <c r="D37" s="206" t="s">
        <v>212</v>
      </c>
      <c r="E37" s="207"/>
      <c r="F37" s="207">
        <f t="shared" si="1"/>
        <v>0</v>
      </c>
    </row>
    <row r="38" spans="1:6" s="232" customFormat="1" ht="12.75">
      <c r="A38" s="233"/>
      <c r="B38" s="204" t="s">
        <v>838</v>
      </c>
      <c r="C38" s="205">
        <v>9</v>
      </c>
      <c r="D38" s="206" t="s">
        <v>212</v>
      </c>
      <c r="E38" s="207"/>
      <c r="F38" s="207">
        <f t="shared" si="1"/>
        <v>0</v>
      </c>
    </row>
    <row r="39" spans="1:6" s="232" customFormat="1" ht="12.75">
      <c r="A39" s="233"/>
      <c r="B39" s="204" t="s">
        <v>839</v>
      </c>
      <c r="C39" s="205">
        <v>10</v>
      </c>
      <c r="D39" s="206" t="s">
        <v>212</v>
      </c>
      <c r="E39" s="207"/>
      <c r="F39" s="207">
        <f t="shared" si="1"/>
        <v>0</v>
      </c>
    </row>
    <row r="40" spans="1:6" s="232" customFormat="1" ht="12.75">
      <c r="A40" s="233"/>
      <c r="B40" s="204" t="s">
        <v>840</v>
      </c>
      <c r="C40" s="205">
        <v>8</v>
      </c>
      <c r="D40" s="206" t="s">
        <v>212</v>
      </c>
      <c r="E40" s="207"/>
      <c r="F40" s="207">
        <f t="shared" si="1"/>
        <v>0</v>
      </c>
    </row>
    <row r="41" spans="1:6" s="232" customFormat="1" ht="12.75">
      <c r="A41" s="233"/>
      <c r="B41" s="204" t="s">
        <v>841</v>
      </c>
      <c r="C41" s="205">
        <v>9</v>
      </c>
      <c r="D41" s="206" t="s">
        <v>212</v>
      </c>
      <c r="E41" s="207"/>
      <c r="F41" s="207">
        <f t="shared" si="1"/>
        <v>0</v>
      </c>
    </row>
    <row r="42" spans="1:6" s="232" customFormat="1" ht="12.75">
      <c r="A42" s="233"/>
      <c r="B42" s="204" t="s">
        <v>842</v>
      </c>
      <c r="C42" s="205">
        <v>27</v>
      </c>
      <c r="D42" s="206" t="s">
        <v>212</v>
      </c>
      <c r="E42" s="207"/>
      <c r="F42" s="207">
        <f t="shared" si="1"/>
        <v>0</v>
      </c>
    </row>
    <row r="43" spans="1:6" s="232" customFormat="1" ht="12.75">
      <c r="A43" s="233"/>
      <c r="B43" s="222" t="s">
        <v>843</v>
      </c>
      <c r="C43" s="205">
        <v>1</v>
      </c>
      <c r="D43" s="206" t="s">
        <v>806</v>
      </c>
      <c r="E43" s="207"/>
      <c r="F43" s="207">
        <f t="shared" si="1"/>
        <v>0</v>
      </c>
    </row>
    <row r="44" spans="1:6" s="232" customFormat="1" ht="12.75">
      <c r="A44" s="236"/>
      <c r="B44" s="237"/>
      <c r="C44" s="231"/>
      <c r="D44" s="226"/>
      <c r="E44" s="231"/>
      <c r="F44" s="229"/>
    </row>
    <row r="45" spans="1:6" s="232" customFormat="1" ht="12.75">
      <c r="A45" s="234"/>
      <c r="B45" s="222" t="s">
        <v>844</v>
      </c>
      <c r="C45" s="231"/>
      <c r="D45" s="226"/>
      <c r="E45" s="231"/>
      <c r="F45" s="201">
        <f>SUBTOTAL(9,F46:F66)</f>
        <v>0</v>
      </c>
    </row>
    <row r="46" spans="1:6" s="232" customFormat="1" ht="12.75">
      <c r="A46" s="233"/>
      <c r="B46" s="204" t="s">
        <v>845</v>
      </c>
      <c r="C46" s="205">
        <v>1</v>
      </c>
      <c r="D46" s="206" t="s">
        <v>661</v>
      </c>
      <c r="E46" s="207"/>
      <c r="F46" s="207"/>
    </row>
    <row r="47" spans="1:6" s="232" customFormat="1" ht="12.75">
      <c r="A47" s="233"/>
      <c r="B47" s="204" t="s">
        <v>846</v>
      </c>
      <c r="C47" s="205">
        <v>1</v>
      </c>
      <c r="D47" s="206" t="s">
        <v>661</v>
      </c>
      <c r="E47" s="207"/>
      <c r="F47" s="207">
        <f>SUM(E47*C47)</f>
        <v>0</v>
      </c>
    </row>
    <row r="48" spans="1:6" s="232" customFormat="1" ht="12.75">
      <c r="A48" s="233"/>
      <c r="B48" s="204" t="s">
        <v>847</v>
      </c>
      <c r="C48" s="205">
        <v>1</v>
      </c>
      <c r="D48" s="206" t="s">
        <v>661</v>
      </c>
      <c r="E48" s="207"/>
      <c r="F48" s="207">
        <f>SUM(E48*C48)</f>
        <v>0</v>
      </c>
    </row>
    <row r="49" spans="1:6" s="232" customFormat="1" ht="12.75">
      <c r="A49" s="233"/>
      <c r="B49" s="204" t="s">
        <v>848</v>
      </c>
      <c r="C49" s="205">
        <v>6</v>
      </c>
      <c r="D49" s="206" t="s">
        <v>661</v>
      </c>
      <c r="E49" s="207"/>
      <c r="F49" s="207">
        <f>SUM(E49*C49)</f>
        <v>0</v>
      </c>
    </row>
    <row r="50" spans="1:6" s="232" customFormat="1" ht="12.75">
      <c r="A50" s="233"/>
      <c r="B50" s="204" t="s">
        <v>849</v>
      </c>
      <c r="C50" s="205">
        <v>2</v>
      </c>
      <c r="D50" s="206" t="s">
        <v>661</v>
      </c>
      <c r="E50" s="207"/>
      <c r="F50" s="207">
        <f>SUM(E50*C50)</f>
        <v>0</v>
      </c>
    </row>
    <row r="51" spans="1:6" s="232" customFormat="1" ht="12.75">
      <c r="A51" s="233"/>
      <c r="B51" s="204" t="s">
        <v>850</v>
      </c>
      <c r="C51" s="205"/>
      <c r="D51" s="206"/>
      <c r="E51" s="207"/>
      <c r="F51" s="207"/>
    </row>
    <row r="52" spans="1:6" s="232" customFormat="1" ht="12.75">
      <c r="A52" s="233"/>
      <c r="B52" s="204" t="s">
        <v>851</v>
      </c>
      <c r="C52" s="205">
        <v>9</v>
      </c>
      <c r="D52" s="206" t="s">
        <v>212</v>
      </c>
      <c r="E52" s="207"/>
      <c r="F52" s="207">
        <f>SUM(E52*C52)</f>
        <v>0</v>
      </c>
    </row>
    <row r="53" spans="1:6" s="232" customFormat="1" ht="12.75">
      <c r="A53" s="233"/>
      <c r="B53" s="204" t="s">
        <v>852</v>
      </c>
      <c r="C53" s="205">
        <v>10</v>
      </c>
      <c r="D53" s="206" t="s">
        <v>212</v>
      </c>
      <c r="E53" s="207"/>
      <c r="F53" s="207">
        <f>SUM(E53*C53)</f>
        <v>0</v>
      </c>
    </row>
    <row r="54" spans="1:6" s="232" customFormat="1" ht="12.75">
      <c r="A54" s="233"/>
      <c r="B54" s="204" t="s">
        <v>853</v>
      </c>
      <c r="C54" s="205"/>
      <c r="D54" s="206"/>
      <c r="E54" s="207"/>
      <c r="F54" s="207"/>
    </row>
    <row r="55" spans="1:6" s="232" customFormat="1" ht="12.75">
      <c r="A55" s="233"/>
      <c r="B55" s="204" t="s">
        <v>854</v>
      </c>
      <c r="C55" s="205">
        <v>10</v>
      </c>
      <c r="D55" s="206" t="s">
        <v>212</v>
      </c>
      <c r="E55" s="207"/>
      <c r="F55" s="207">
        <f>SUM(E55*C55)</f>
        <v>0</v>
      </c>
    </row>
    <row r="56" spans="1:6" s="232" customFormat="1" ht="12.75">
      <c r="A56" s="233"/>
      <c r="B56" s="204" t="s">
        <v>855</v>
      </c>
      <c r="C56" s="205">
        <v>3</v>
      </c>
      <c r="D56" s="206" t="s">
        <v>212</v>
      </c>
      <c r="E56" s="207"/>
      <c r="F56" s="207">
        <f>SUM(E56*C56)</f>
        <v>0</v>
      </c>
    </row>
    <row r="57" spans="1:6" s="232" customFormat="1" ht="12.75">
      <c r="A57" s="233"/>
      <c r="B57" s="204" t="s">
        <v>856</v>
      </c>
      <c r="C57" s="205">
        <v>1</v>
      </c>
      <c r="D57" s="206" t="s">
        <v>113</v>
      </c>
      <c r="E57" s="207"/>
      <c r="F57" s="207">
        <f>SUM(E57*C57)</f>
        <v>0</v>
      </c>
    </row>
    <row r="58" spans="1:6" s="232" customFormat="1" ht="12.75">
      <c r="A58" s="233"/>
      <c r="B58" s="204" t="s">
        <v>857</v>
      </c>
      <c r="C58" s="205"/>
      <c r="D58" s="206"/>
      <c r="E58" s="207"/>
      <c r="F58" s="207"/>
    </row>
    <row r="59" spans="1:6" s="232" customFormat="1" ht="12.75">
      <c r="A59" s="233"/>
      <c r="B59" s="204" t="s">
        <v>858</v>
      </c>
      <c r="C59" s="205">
        <v>9</v>
      </c>
      <c r="D59" s="206" t="s">
        <v>212</v>
      </c>
      <c r="E59" s="207"/>
      <c r="F59" s="207">
        <f>SUM(E59*C59)</f>
        <v>0</v>
      </c>
    </row>
    <row r="60" spans="1:6" s="232" customFormat="1" ht="12.75">
      <c r="A60" s="233"/>
      <c r="B60" s="204" t="s">
        <v>859</v>
      </c>
      <c r="C60" s="205">
        <v>10</v>
      </c>
      <c r="D60" s="206" t="s">
        <v>212</v>
      </c>
      <c r="E60" s="207"/>
      <c r="F60" s="207">
        <f>SUM(E60*C60)</f>
        <v>0</v>
      </c>
    </row>
    <row r="61" spans="1:6" s="232" customFormat="1" ht="12.75">
      <c r="A61" s="233"/>
      <c r="B61" s="204" t="s">
        <v>860</v>
      </c>
      <c r="C61" s="205"/>
      <c r="D61" s="206"/>
      <c r="E61" s="207"/>
      <c r="F61" s="207"/>
    </row>
    <row r="62" spans="1:6" s="232" customFormat="1" ht="12.75">
      <c r="A62" s="233"/>
      <c r="B62" s="204" t="s">
        <v>861</v>
      </c>
      <c r="C62" s="205">
        <v>10</v>
      </c>
      <c r="D62" s="206" t="s">
        <v>212</v>
      </c>
      <c r="E62" s="207"/>
      <c r="F62" s="207">
        <f>SUM(E62*C62)</f>
        <v>0</v>
      </c>
    </row>
    <row r="63" spans="1:6" s="232" customFormat="1" ht="12.75">
      <c r="A63" s="233"/>
      <c r="B63" s="204" t="s">
        <v>862</v>
      </c>
      <c r="C63" s="205">
        <v>3</v>
      </c>
      <c r="D63" s="206" t="s">
        <v>212</v>
      </c>
      <c r="E63" s="207"/>
      <c r="F63" s="207">
        <f>SUM(E63*C63)</f>
        <v>0</v>
      </c>
    </row>
    <row r="64" spans="1:6" s="232" customFormat="1" ht="12.75">
      <c r="A64" s="233"/>
      <c r="B64" s="204" t="s">
        <v>863</v>
      </c>
      <c r="C64" s="205">
        <v>32</v>
      </c>
      <c r="D64" s="206" t="s">
        <v>212</v>
      </c>
      <c r="E64" s="207"/>
      <c r="F64" s="207">
        <f>SUM(E64*C64)</f>
        <v>0</v>
      </c>
    </row>
    <row r="65" spans="1:6" s="232" customFormat="1" ht="12.75">
      <c r="A65" s="233"/>
      <c r="B65" s="204" t="s">
        <v>864</v>
      </c>
      <c r="C65" s="205">
        <v>32</v>
      </c>
      <c r="D65" s="206" t="s">
        <v>212</v>
      </c>
      <c r="E65" s="207"/>
      <c r="F65" s="207">
        <f>SUM(E65*C65)</f>
        <v>0</v>
      </c>
    </row>
    <row r="66" spans="1:6" s="232" customFormat="1" ht="12.75">
      <c r="A66" s="233"/>
      <c r="B66" s="222" t="s">
        <v>865</v>
      </c>
      <c r="C66" s="205">
        <v>1</v>
      </c>
      <c r="D66" s="206" t="s">
        <v>806</v>
      </c>
      <c r="E66" s="207"/>
      <c r="F66" s="207">
        <f>SUM(E66*C66)</f>
        <v>0</v>
      </c>
    </row>
    <row r="67" spans="1:6" s="232" customFormat="1" ht="12.75">
      <c r="A67" s="233"/>
      <c r="B67" s="223"/>
      <c r="C67" s="205"/>
      <c r="D67" s="206"/>
      <c r="E67" s="207"/>
      <c r="F67" s="207"/>
    </row>
    <row r="68" spans="2:6" ht="12.75">
      <c r="B68" s="217" t="s">
        <v>88</v>
      </c>
      <c r="C68" s="218"/>
      <c r="D68" s="218"/>
      <c r="E68" s="218"/>
      <c r="F68" s="219">
        <f>SUBTOTAL(9,F14:F66)</f>
        <v>0</v>
      </c>
    </row>
    <row r="69" spans="1:5" s="232" customFormat="1" ht="12.75">
      <c r="A69" s="220"/>
      <c r="B69" s="220"/>
      <c r="C69" s="220"/>
      <c r="D69" s="220"/>
      <c r="E69" s="231"/>
    </row>
    <row r="70" spans="1:7" s="232" customFormat="1" ht="12.75">
      <c r="A70" s="220"/>
      <c r="B70" s="220"/>
      <c r="C70" s="220"/>
      <c r="D70" s="220"/>
      <c r="E70" s="231"/>
      <c r="G70" s="238"/>
    </row>
    <row r="71" spans="1:7" s="232" customFormat="1" ht="12.75">
      <c r="A71" s="220"/>
      <c r="B71" s="220"/>
      <c r="C71" s="220"/>
      <c r="D71" s="220"/>
      <c r="E71" s="231"/>
      <c r="G71" s="238"/>
    </row>
    <row r="72" spans="1:7" s="232" customFormat="1" ht="12.75">
      <c r="A72" s="220"/>
      <c r="B72" s="220"/>
      <c r="C72" s="220"/>
      <c r="D72" s="220"/>
      <c r="E72" s="231"/>
      <c r="G72" s="238"/>
    </row>
    <row r="73" spans="1:7" s="232" customFormat="1" ht="12.75">
      <c r="A73" s="220"/>
      <c r="B73" s="220"/>
      <c r="C73" s="220"/>
      <c r="D73" s="220"/>
      <c r="E73" s="231"/>
      <c r="G73" s="238"/>
    </row>
    <row r="74" spans="1:7" s="232" customFormat="1" ht="12.75">
      <c r="A74" s="220"/>
      <c r="B74" s="220"/>
      <c r="C74" s="220"/>
      <c r="D74" s="220"/>
      <c r="E74" s="231"/>
      <c r="G74" s="238"/>
    </row>
    <row r="75" spans="1:7" s="232" customFormat="1" ht="12.75">
      <c r="A75" s="220"/>
      <c r="B75" s="220"/>
      <c r="C75" s="220"/>
      <c r="D75" s="220"/>
      <c r="E75" s="231"/>
      <c r="G75" s="238"/>
    </row>
    <row r="76" spans="1:7" s="232" customFormat="1" ht="12.75">
      <c r="A76" s="220"/>
      <c r="B76" s="220"/>
      <c r="C76" s="220"/>
      <c r="D76" s="220"/>
      <c r="E76" s="231"/>
      <c r="G76" s="238"/>
    </row>
    <row r="77" spans="1:7" s="232" customFormat="1" ht="12.75">
      <c r="A77" s="220"/>
      <c r="B77" s="220"/>
      <c r="C77" s="220"/>
      <c r="D77" s="220"/>
      <c r="E77" s="231"/>
      <c r="G77" s="238"/>
    </row>
    <row r="78" spans="1:7" s="232" customFormat="1" ht="12.75">
      <c r="A78" s="220"/>
      <c r="B78" s="220"/>
      <c r="C78" s="220"/>
      <c r="D78" s="220"/>
      <c r="E78" s="231"/>
      <c r="G78" s="238"/>
    </row>
    <row r="79" spans="1:7" s="232" customFormat="1" ht="12.75">
      <c r="A79" s="220"/>
      <c r="B79" s="220"/>
      <c r="C79" s="220"/>
      <c r="D79" s="220"/>
      <c r="E79" s="231"/>
      <c r="G79" s="238"/>
    </row>
    <row r="80" spans="1:5" s="232" customFormat="1" ht="12.75">
      <c r="A80" s="220"/>
      <c r="B80" s="220"/>
      <c r="C80" s="220"/>
      <c r="D80" s="220"/>
      <c r="E80" s="231"/>
    </row>
    <row r="81" spans="1:5" s="232" customFormat="1" ht="12.75">
      <c r="A81" s="220"/>
      <c r="B81" s="220"/>
      <c r="C81" s="220"/>
      <c r="D81" s="220"/>
      <c r="E81" s="231"/>
    </row>
    <row r="82" spans="1:5" s="232" customFormat="1" ht="12.75">
      <c r="A82" s="220"/>
      <c r="B82" s="220"/>
      <c r="C82" s="220"/>
      <c r="D82" s="220"/>
      <c r="E82" s="231"/>
    </row>
    <row r="83" spans="1:5" s="232" customFormat="1" ht="12.75">
      <c r="A83" s="220"/>
      <c r="B83" s="220"/>
      <c r="C83" s="220"/>
      <c r="D83" s="220"/>
      <c r="E83" s="231"/>
    </row>
    <row r="84" spans="1:5" s="232" customFormat="1" ht="12" customHeight="1">
      <c r="A84" s="220"/>
      <c r="B84" s="220"/>
      <c r="C84" s="220"/>
      <c r="D84" s="220"/>
      <c r="E84" s="231"/>
    </row>
    <row r="85" spans="1:5" s="232" customFormat="1" ht="12.75">
      <c r="A85" s="220"/>
      <c r="B85" s="220"/>
      <c r="C85" s="220"/>
      <c r="D85" s="220"/>
      <c r="E85" s="231"/>
    </row>
    <row r="86" spans="1:5" s="232" customFormat="1" ht="12.75">
      <c r="A86" s="220"/>
      <c r="B86" s="220"/>
      <c r="C86" s="220"/>
      <c r="D86" s="220"/>
      <c r="E86" s="231"/>
    </row>
    <row r="87" spans="1:5" s="232" customFormat="1" ht="12.75">
      <c r="A87" s="220"/>
      <c r="B87" s="220"/>
      <c r="C87" s="220"/>
      <c r="D87" s="220"/>
      <c r="E87" s="231"/>
    </row>
    <row r="88" spans="1:6" s="240" customFormat="1" ht="12.75">
      <c r="A88" s="220"/>
      <c r="B88" s="220"/>
      <c r="C88" s="220"/>
      <c r="D88" s="220"/>
      <c r="E88" s="239"/>
      <c r="F88" s="239"/>
    </row>
    <row r="89" spans="1:6" s="240" customFormat="1" ht="12.75">
      <c r="A89" s="220"/>
      <c r="B89" s="220"/>
      <c r="C89" s="220"/>
      <c r="D89" s="220"/>
      <c r="E89" s="239"/>
      <c r="F89" s="239"/>
    </row>
    <row r="90" spans="1:6" s="240" customFormat="1" ht="12.75">
      <c r="A90" s="220"/>
      <c r="B90" s="220"/>
      <c r="C90" s="220"/>
      <c r="D90" s="220"/>
      <c r="E90" s="239"/>
      <c r="F90" s="239"/>
    </row>
    <row r="91" spans="1:6" s="240" customFormat="1" ht="12.75">
      <c r="A91" s="220"/>
      <c r="B91" s="220"/>
      <c r="C91" s="220"/>
      <c r="D91" s="220"/>
      <c r="E91" s="239"/>
      <c r="F91" s="239"/>
    </row>
    <row r="92" spans="1:6" s="240" customFormat="1" ht="12.75">
      <c r="A92" s="220"/>
      <c r="B92" s="220"/>
      <c r="C92" s="220"/>
      <c r="D92" s="220"/>
      <c r="E92" s="239"/>
      <c r="F92" s="239"/>
    </row>
    <row r="93" spans="1:6" s="240" customFormat="1" ht="12.75">
      <c r="A93" s="220"/>
      <c r="B93" s="220"/>
      <c r="C93" s="220"/>
      <c r="D93" s="220"/>
      <c r="E93" s="239"/>
      <c r="F93" s="239"/>
    </row>
    <row r="94" spans="1:6" s="240" customFormat="1" ht="12.75">
      <c r="A94" s="220"/>
      <c r="B94" s="220"/>
      <c r="C94" s="220"/>
      <c r="D94" s="220"/>
      <c r="E94" s="239"/>
      <c r="F94" s="239"/>
    </row>
    <row r="95" spans="1:6" s="240" customFormat="1" ht="12.75">
      <c r="A95" s="220"/>
      <c r="B95" s="220"/>
      <c r="C95" s="220"/>
      <c r="D95" s="220"/>
      <c r="E95" s="239"/>
      <c r="F95" s="239"/>
    </row>
    <row r="96" spans="1:6" s="240" customFormat="1" ht="12.75">
      <c r="A96" s="220"/>
      <c r="B96" s="220"/>
      <c r="C96" s="220"/>
      <c r="D96" s="220"/>
      <c r="E96" s="239"/>
      <c r="F96" s="239"/>
    </row>
    <row r="97" spans="1:6" s="240" customFormat="1" ht="12.75">
      <c r="A97" s="220"/>
      <c r="B97" s="220"/>
      <c r="C97" s="220"/>
      <c r="D97" s="220"/>
      <c r="E97" s="239"/>
      <c r="F97" s="239"/>
    </row>
    <row r="98" spans="1:5" s="232" customFormat="1" ht="12.75">
      <c r="A98" s="220"/>
      <c r="B98" s="220"/>
      <c r="C98" s="220"/>
      <c r="D98" s="220"/>
      <c r="E98" s="231"/>
    </row>
    <row r="99" spans="1:5" s="232" customFormat="1" ht="12.75">
      <c r="A99" s="220"/>
      <c r="B99" s="220"/>
      <c r="C99" s="220"/>
      <c r="D99" s="220"/>
      <c r="E99" s="231"/>
    </row>
    <row r="100" spans="1:5" s="232" customFormat="1" ht="12.75">
      <c r="A100" s="220"/>
      <c r="B100" s="220"/>
      <c r="C100" s="220"/>
      <c r="D100" s="220"/>
      <c r="E100" s="231"/>
    </row>
    <row r="101" spans="1:7" s="232" customFormat="1" ht="12.75">
      <c r="A101" s="220"/>
      <c r="B101" s="220"/>
      <c r="C101" s="220"/>
      <c r="D101" s="220"/>
      <c r="E101" s="231"/>
      <c r="G101" s="238"/>
    </row>
    <row r="102" spans="1:5" s="232" customFormat="1" ht="12.75">
      <c r="A102" s="220"/>
      <c r="B102" s="220"/>
      <c r="C102" s="220"/>
      <c r="D102" s="220"/>
      <c r="E102" s="231"/>
    </row>
    <row r="103" spans="1:5" s="232" customFormat="1" ht="12.75">
      <c r="A103" s="220"/>
      <c r="B103" s="220"/>
      <c r="C103" s="220"/>
      <c r="D103" s="220"/>
      <c r="E103" s="231"/>
    </row>
    <row r="104" spans="1:5" s="232" customFormat="1" ht="12.75">
      <c r="A104" s="220"/>
      <c r="B104" s="220"/>
      <c r="C104" s="220"/>
      <c r="D104" s="220"/>
      <c r="E104" s="231"/>
    </row>
    <row r="105" spans="1:5" s="232" customFormat="1" ht="12.75">
      <c r="A105" s="220"/>
      <c r="B105" s="220"/>
      <c r="C105" s="220"/>
      <c r="D105" s="220"/>
      <c r="E105" s="231"/>
    </row>
    <row r="106" spans="1:5" s="232" customFormat="1" ht="12.75">
      <c r="A106" s="220"/>
      <c r="B106" s="220"/>
      <c r="C106" s="220"/>
      <c r="D106" s="220"/>
      <c r="E106" s="231"/>
    </row>
    <row r="107" spans="1:5" s="232" customFormat="1" ht="12.75">
      <c r="A107" s="220"/>
      <c r="B107" s="220"/>
      <c r="C107" s="220"/>
      <c r="D107" s="220"/>
      <c r="E107" s="231"/>
    </row>
    <row r="108" spans="1:4" ht="12.75">
      <c r="A108" s="220"/>
      <c r="B108" s="220"/>
      <c r="C108" s="220"/>
      <c r="D108" s="220"/>
    </row>
    <row r="109" spans="1:4" ht="12.75">
      <c r="A109" s="220"/>
      <c r="B109" s="220"/>
      <c r="C109" s="220"/>
      <c r="D109" s="220"/>
    </row>
    <row r="110" spans="1:4" ht="25.5" customHeight="1">
      <c r="A110" s="220"/>
      <c r="B110" s="220"/>
      <c r="C110" s="220"/>
      <c r="D110" s="220"/>
    </row>
    <row r="111" spans="1:4" ht="12.75">
      <c r="A111" s="220"/>
      <c r="B111" s="220"/>
      <c r="C111" s="220"/>
      <c r="D111" s="220"/>
    </row>
    <row r="112" spans="1:4" ht="12.75">
      <c r="A112" s="220"/>
      <c r="B112" s="220"/>
      <c r="C112" s="220"/>
      <c r="D112" s="220"/>
    </row>
    <row r="113" spans="1:4" ht="12.75">
      <c r="A113" s="220"/>
      <c r="B113" s="220"/>
      <c r="C113" s="220"/>
      <c r="D113" s="220"/>
    </row>
    <row r="114" spans="1:4" ht="12.75">
      <c r="A114" s="220"/>
      <c r="B114" s="220"/>
      <c r="C114" s="220"/>
      <c r="D114" s="220"/>
    </row>
    <row r="115" spans="1:4" ht="12.75">
      <c r="A115" s="220"/>
      <c r="B115" s="220"/>
      <c r="C115" s="220"/>
      <c r="D115" s="220"/>
    </row>
    <row r="116" spans="1:4" ht="12.75">
      <c r="A116" s="220"/>
      <c r="B116" s="220"/>
      <c r="C116" s="220"/>
      <c r="D116" s="220"/>
    </row>
    <row r="117" spans="1:4" ht="12.75">
      <c r="A117" s="220"/>
      <c r="B117" s="220"/>
      <c r="C117" s="220"/>
      <c r="D117" s="220"/>
    </row>
    <row r="118" spans="1:4" ht="12.75">
      <c r="A118" s="220"/>
      <c r="B118" s="220"/>
      <c r="C118" s="220"/>
      <c r="D118" s="220"/>
    </row>
    <row r="119" spans="1:4" ht="12" customHeight="1">
      <c r="A119" s="220"/>
      <c r="B119" s="220"/>
      <c r="C119" s="220"/>
      <c r="D119" s="220"/>
    </row>
    <row r="120" spans="1:4" ht="12.75">
      <c r="A120" s="220"/>
      <c r="B120" s="220"/>
      <c r="C120" s="220"/>
      <c r="D120" s="220"/>
    </row>
    <row r="121" spans="1:4" ht="12.75">
      <c r="A121" s="220"/>
      <c r="B121" s="220"/>
      <c r="C121" s="220"/>
      <c r="D121" s="220"/>
    </row>
    <row r="122" spans="1:4" ht="12.75">
      <c r="A122" s="220"/>
      <c r="B122" s="220"/>
      <c r="C122" s="220"/>
      <c r="D122" s="22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cellComments="atEnd" firstPageNumber="1" useFirstPageNumber="1" fitToHeight="3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F22" sqref="F22:F24"/>
    </sheetView>
  </sheetViews>
  <sheetFormatPr defaultColWidth="9.00390625" defaultRowHeight="12.75"/>
  <cols>
    <col min="1" max="1" width="6.140625" style="224" customWidth="1"/>
    <col min="2" max="2" width="56.28125" style="224" customWidth="1"/>
    <col min="3" max="3" width="6.57421875" style="224" customWidth="1"/>
    <col min="4" max="4" width="9.00390625" style="228" customWidth="1"/>
    <col min="5" max="5" width="15.00390625" style="224" customWidth="1"/>
    <col min="6" max="6" width="15.57421875" style="224" customWidth="1"/>
    <col min="7" max="16384" width="9.00390625" style="224" customWidth="1"/>
  </cols>
  <sheetData>
    <row r="1" spans="1:6" ht="18">
      <c r="A1" s="182" t="str">
        <f>'[2]ZTI'!A1</f>
        <v>ROZPOČET</v>
      </c>
      <c r="B1" s="183"/>
      <c r="C1" s="183"/>
      <c r="D1" s="183"/>
      <c r="E1" s="183"/>
      <c r="F1" s="183"/>
    </row>
    <row r="2" spans="1:6" ht="12.75">
      <c r="A2" s="185" t="s">
        <v>77</v>
      </c>
      <c r="B2" s="186" t="str">
        <f>'[2]ZTI'!B2</f>
        <v>Podkrovní byt Rooseveltova 26- č.p.618, byt č.1</v>
      </c>
      <c r="C2" s="187"/>
      <c r="D2" s="187"/>
      <c r="E2" s="187"/>
      <c r="F2" s="187"/>
    </row>
    <row r="3" spans="1:6" ht="12.75">
      <c r="A3" s="185" t="s">
        <v>78</v>
      </c>
      <c r="B3" s="186"/>
      <c r="C3" s="187" t="str">
        <f>'[3]Krycí list'!E7</f>
        <v> </v>
      </c>
      <c r="D3" s="187"/>
      <c r="E3" s="187"/>
      <c r="F3" s="187"/>
    </row>
    <row r="4" spans="1:6" ht="12.75">
      <c r="A4" s="185" t="s">
        <v>79</v>
      </c>
      <c r="B4" s="186" t="s">
        <v>795</v>
      </c>
      <c r="C4" s="187" t="str">
        <f>'[3]Krycí list'!E9</f>
        <v> </v>
      </c>
      <c r="D4" s="187"/>
      <c r="E4" s="187"/>
      <c r="F4" s="187"/>
    </row>
    <row r="5" spans="1:6" ht="12.75">
      <c r="A5" s="187"/>
      <c r="B5" s="186"/>
      <c r="C5" s="187"/>
      <c r="D5" s="187"/>
      <c r="E5" s="187"/>
      <c r="F5" s="187"/>
    </row>
    <row r="6" spans="1:6" ht="12.75">
      <c r="A6" s="187" t="s">
        <v>80</v>
      </c>
      <c r="B6" s="186" t="s">
        <v>19</v>
      </c>
      <c r="C6" s="187"/>
      <c r="D6" s="187"/>
      <c r="E6" s="187"/>
      <c r="F6" s="187"/>
    </row>
    <row r="7" spans="1:6" ht="12.75">
      <c r="A7" s="187" t="s">
        <v>81</v>
      </c>
      <c r="B7" s="186"/>
      <c r="C7" s="187" t="str">
        <f>'[3]Krycí list'!E28</f>
        <v> </v>
      </c>
      <c r="D7" s="187"/>
      <c r="E7" s="187"/>
      <c r="F7" s="187"/>
    </row>
    <row r="8" spans="1:6" ht="12.75">
      <c r="A8" s="187" t="s">
        <v>82</v>
      </c>
      <c r="B8" s="188">
        <f>'[2]ZTI'!B9</f>
        <v>41247</v>
      </c>
      <c r="C8" s="187"/>
      <c r="D8" s="187"/>
      <c r="E8" s="187"/>
      <c r="F8" s="187"/>
    </row>
    <row r="9" spans="1:6" ht="3.75" customHeight="1">
      <c r="A9" s="183"/>
      <c r="B9" s="183"/>
      <c r="C9" s="183"/>
      <c r="D9" s="183"/>
      <c r="E9" s="183"/>
      <c r="F9" s="183"/>
    </row>
    <row r="10" spans="1:6" ht="22.5">
      <c r="A10" s="189" t="s">
        <v>90</v>
      </c>
      <c r="B10" s="190" t="s">
        <v>84</v>
      </c>
      <c r="C10" s="190" t="s">
        <v>94</v>
      </c>
      <c r="D10" s="190" t="s">
        <v>95</v>
      </c>
      <c r="E10" s="190" t="s">
        <v>96</v>
      </c>
      <c r="F10" s="190" t="s">
        <v>85</v>
      </c>
    </row>
    <row r="11" spans="1:6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ht="3.75" customHeight="1">
      <c r="A12" s="183"/>
      <c r="B12" s="194"/>
      <c r="C12" s="183"/>
      <c r="D12" s="183"/>
      <c r="E12" s="183"/>
      <c r="F12" s="183"/>
    </row>
    <row r="13" spans="1:6" ht="12.75">
      <c r="A13" s="225"/>
      <c r="B13" s="222" t="s">
        <v>796</v>
      </c>
      <c r="C13" s="225"/>
      <c r="D13" s="226"/>
      <c r="E13" s="227"/>
      <c r="F13" s="227"/>
    </row>
    <row r="14" spans="2:6" s="225" customFormat="1" ht="12.75">
      <c r="B14" s="204" t="s">
        <v>797</v>
      </c>
      <c r="C14" s="205"/>
      <c r="D14" s="206"/>
      <c r="E14" s="207"/>
      <c r="F14" s="207"/>
    </row>
    <row r="15" spans="2:6" s="225" customFormat="1" ht="12.75">
      <c r="B15" s="204" t="s">
        <v>798</v>
      </c>
      <c r="C15" s="205">
        <v>16</v>
      </c>
      <c r="D15" s="206" t="s">
        <v>212</v>
      </c>
      <c r="E15" s="207"/>
      <c r="F15" s="207">
        <f aca="true" t="shared" si="0" ref="F15:F20">(C15*E15)</f>
        <v>0</v>
      </c>
    </row>
    <row r="16" spans="2:6" s="225" customFormat="1" ht="12" customHeight="1">
      <c r="B16" s="204" t="s">
        <v>799</v>
      </c>
      <c r="C16" s="205">
        <v>2</v>
      </c>
      <c r="D16" s="206" t="s">
        <v>212</v>
      </c>
      <c r="E16" s="207"/>
      <c r="F16" s="207">
        <f t="shared" si="0"/>
        <v>0</v>
      </c>
    </row>
    <row r="17" spans="2:6" s="225" customFormat="1" ht="12.75">
      <c r="B17" s="204" t="s">
        <v>800</v>
      </c>
      <c r="C17" s="205">
        <v>2</v>
      </c>
      <c r="D17" s="206" t="s">
        <v>212</v>
      </c>
      <c r="E17" s="207"/>
      <c r="F17" s="207">
        <f t="shared" si="0"/>
        <v>0</v>
      </c>
    </row>
    <row r="18" spans="2:6" s="225" customFormat="1" ht="12.75">
      <c r="B18" s="204" t="s">
        <v>801</v>
      </c>
      <c r="C18" s="205">
        <v>1</v>
      </c>
      <c r="D18" s="206" t="s">
        <v>661</v>
      </c>
      <c r="E18" s="207"/>
      <c r="F18" s="207">
        <f t="shared" si="0"/>
        <v>0</v>
      </c>
    </row>
    <row r="19" spans="2:6" s="225" customFormat="1" ht="12.75">
      <c r="B19" s="204" t="s">
        <v>802</v>
      </c>
      <c r="C19" s="205">
        <v>1</v>
      </c>
      <c r="D19" s="206" t="s">
        <v>661</v>
      </c>
      <c r="E19" s="207"/>
      <c r="F19" s="207">
        <f t="shared" si="0"/>
        <v>0</v>
      </c>
    </row>
    <row r="20" spans="2:6" s="225" customFormat="1" ht="12.75">
      <c r="B20" s="204" t="s">
        <v>803</v>
      </c>
      <c r="C20" s="205">
        <v>1</v>
      </c>
      <c r="D20" s="206" t="s">
        <v>113</v>
      </c>
      <c r="E20" s="207"/>
      <c r="F20" s="207">
        <f t="shared" si="0"/>
        <v>0</v>
      </c>
    </row>
    <row r="21" spans="2:6" s="225" customFormat="1" ht="12.75">
      <c r="B21" s="204" t="s">
        <v>804</v>
      </c>
      <c r="C21" s="205">
        <v>1</v>
      </c>
      <c r="D21" s="206" t="s">
        <v>113</v>
      </c>
      <c r="E21" s="207"/>
      <c r="F21" s="207"/>
    </row>
    <row r="22" spans="2:6" s="225" customFormat="1" ht="12.75">
      <c r="B22" s="204" t="s">
        <v>805</v>
      </c>
      <c r="C22" s="205">
        <v>1</v>
      </c>
      <c r="D22" s="206" t="s">
        <v>806</v>
      </c>
      <c r="E22" s="207"/>
      <c r="F22" s="207">
        <f>(C22*E22)</f>
        <v>0</v>
      </c>
    </row>
    <row r="23" spans="2:6" s="225" customFormat="1" ht="12.75">
      <c r="B23" s="204" t="s">
        <v>807</v>
      </c>
      <c r="C23" s="205">
        <v>18</v>
      </c>
      <c r="D23" s="206" t="s">
        <v>212</v>
      </c>
      <c r="E23" s="207"/>
      <c r="F23" s="207">
        <f>(C23*E23)</f>
        <v>0</v>
      </c>
    </row>
    <row r="24" spans="2:6" s="225" customFormat="1" ht="12.75">
      <c r="B24" s="204" t="s">
        <v>808</v>
      </c>
      <c r="C24" s="205">
        <v>18</v>
      </c>
      <c r="D24" s="206" t="s">
        <v>212</v>
      </c>
      <c r="E24" s="207"/>
      <c r="F24" s="207">
        <f>(C24*E24)</f>
        <v>0</v>
      </c>
    </row>
    <row r="25" spans="2:6" s="225" customFormat="1" ht="12.75">
      <c r="B25" s="244" t="s">
        <v>809</v>
      </c>
      <c r="C25" s="213">
        <v>1</v>
      </c>
      <c r="D25" s="214" t="s">
        <v>806</v>
      </c>
      <c r="E25" s="215"/>
      <c r="F25" s="215">
        <f>SUM(E25*C25)</f>
        <v>0</v>
      </c>
    </row>
    <row r="26" spans="2:6" s="225" customFormat="1" ht="12.75">
      <c r="B26" s="204"/>
      <c r="C26" s="205"/>
      <c r="D26" s="206"/>
      <c r="E26" s="207"/>
      <c r="F26" s="207"/>
    </row>
    <row r="27" spans="2:6" ht="12" customHeight="1">
      <c r="B27" s="217" t="s">
        <v>88</v>
      </c>
      <c r="C27" s="218"/>
      <c r="D27" s="218"/>
      <c r="E27" s="218"/>
      <c r="F27" s="219">
        <f>SUBTOTAL(9,F15:F25)</f>
        <v>0</v>
      </c>
    </row>
    <row r="28" ht="12.75">
      <c r="F28" s="229"/>
    </row>
    <row r="34" ht="12.75">
      <c r="B34" s="22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cellComments="atEnd" firstPageNumber="1" useFirstPageNumber="1" fitToHeight="2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BreakPreview" zoomScaleSheetLayoutView="100" workbookViewId="0" topLeftCell="A1">
      <selection activeCell="E14" sqref="E14:E34"/>
    </sheetView>
  </sheetViews>
  <sheetFormatPr defaultColWidth="11.57421875" defaultRowHeight="12.75"/>
  <cols>
    <col min="1" max="1" width="11.57421875" style="220" customWidth="1"/>
    <col min="2" max="2" width="54.00390625" style="220" customWidth="1"/>
    <col min="3" max="3" width="6.8515625" style="220" customWidth="1"/>
    <col min="4" max="4" width="5.57421875" style="220" customWidth="1"/>
    <col min="5" max="16384" width="11.57421875" style="220" customWidth="1"/>
  </cols>
  <sheetData>
    <row r="1" spans="1:6" ht="18">
      <c r="A1" s="182" t="str">
        <f>'[2]ZTI'!A1</f>
        <v>ROZPOČET</v>
      </c>
      <c r="B1" s="183"/>
      <c r="C1" s="183"/>
      <c r="D1" s="183"/>
      <c r="E1" s="183"/>
      <c r="F1" s="183"/>
    </row>
    <row r="2" spans="1:6" ht="12.75">
      <c r="A2" s="185" t="s">
        <v>77</v>
      </c>
      <c r="B2" s="186" t="str">
        <f>'[2]ZTI'!B2</f>
        <v>Podkrovní byt Rooseveltova 26- č.p.618, byt č.1</v>
      </c>
      <c r="C2" s="187"/>
      <c r="D2" s="187"/>
      <c r="E2" s="187"/>
      <c r="F2" s="187"/>
    </row>
    <row r="3" spans="1:6" ht="12.75">
      <c r="A3" s="185" t="s">
        <v>78</v>
      </c>
      <c r="B3" s="186"/>
      <c r="C3" s="187" t="str">
        <f>'[3]Krycí list'!E7</f>
        <v> </v>
      </c>
      <c r="D3" s="187"/>
      <c r="E3" s="187"/>
      <c r="F3" s="187"/>
    </row>
    <row r="4" spans="1:6" ht="12.75">
      <c r="A4" s="185" t="s">
        <v>79</v>
      </c>
      <c r="B4" s="186" t="s">
        <v>771</v>
      </c>
      <c r="C4" s="187" t="str">
        <f>'[3]Krycí list'!E9</f>
        <v> </v>
      </c>
      <c r="D4" s="187"/>
      <c r="E4" s="187"/>
      <c r="F4" s="187"/>
    </row>
    <row r="5" spans="1:6" ht="12.75">
      <c r="A5" s="187"/>
      <c r="B5" s="186"/>
      <c r="C5" s="187"/>
      <c r="D5" s="187"/>
      <c r="E5" s="187"/>
      <c r="F5" s="187"/>
    </row>
    <row r="6" spans="1:6" ht="12.75">
      <c r="A6" s="187" t="s">
        <v>80</v>
      </c>
      <c r="B6" s="186" t="s">
        <v>19</v>
      </c>
      <c r="C6" s="187"/>
      <c r="D6" s="187"/>
      <c r="E6" s="187"/>
      <c r="F6" s="187"/>
    </row>
    <row r="7" spans="1:6" ht="12.75">
      <c r="A7" s="187" t="s">
        <v>81</v>
      </c>
      <c r="B7" s="186"/>
      <c r="C7" s="187" t="str">
        <f>'[3]Krycí list'!E28</f>
        <v> </v>
      </c>
      <c r="D7" s="187"/>
      <c r="E7" s="187"/>
      <c r="F7" s="187"/>
    </row>
    <row r="8" spans="1:6" ht="12.75">
      <c r="A8" s="187" t="s">
        <v>82</v>
      </c>
      <c r="B8" s="188">
        <f>'[2]ZTI'!B9</f>
        <v>41247</v>
      </c>
      <c r="C8" s="187"/>
      <c r="D8" s="187"/>
      <c r="E8" s="187"/>
      <c r="F8" s="187"/>
    </row>
    <row r="9" spans="1:6" ht="3.75" customHeight="1">
      <c r="A9" s="183"/>
      <c r="B9" s="183"/>
      <c r="C9" s="183"/>
      <c r="D9" s="183"/>
      <c r="E9" s="183"/>
      <c r="F9" s="183"/>
    </row>
    <row r="10" spans="1:6" ht="22.5">
      <c r="A10" s="189" t="s">
        <v>90</v>
      </c>
      <c r="B10" s="190" t="s">
        <v>84</v>
      </c>
      <c r="C10" s="190" t="s">
        <v>95</v>
      </c>
      <c r="D10" s="190" t="s">
        <v>94</v>
      </c>
      <c r="E10" s="190" t="s">
        <v>96</v>
      </c>
      <c r="F10" s="190" t="s">
        <v>85</v>
      </c>
    </row>
    <row r="11" spans="1:6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ht="3.75" customHeight="1">
      <c r="A12" s="183"/>
      <c r="B12" s="194"/>
      <c r="C12" s="183"/>
      <c r="D12" s="183"/>
      <c r="E12" s="183"/>
      <c r="F12" s="183"/>
    </row>
    <row r="13" spans="2:6" s="221" customFormat="1" ht="12.75">
      <c r="B13" s="222" t="s">
        <v>772</v>
      </c>
      <c r="C13" s="205"/>
      <c r="D13" s="206"/>
      <c r="E13" s="207"/>
      <c r="F13" s="207"/>
    </row>
    <row r="14" spans="2:6" s="221" customFormat="1" ht="67.5">
      <c r="B14" s="204" t="s">
        <v>773</v>
      </c>
      <c r="C14" s="205">
        <v>1</v>
      </c>
      <c r="D14" s="206" t="s">
        <v>113</v>
      </c>
      <c r="E14" s="207"/>
      <c r="F14" s="207">
        <f>C14*E14</f>
        <v>0</v>
      </c>
    </row>
    <row r="15" spans="2:6" s="221" customFormat="1" ht="12.75">
      <c r="B15" s="204" t="s">
        <v>774</v>
      </c>
      <c r="C15" s="205">
        <v>1</v>
      </c>
      <c r="D15" s="206" t="s">
        <v>113</v>
      </c>
      <c r="E15" s="207"/>
      <c r="F15" s="207">
        <f>C15*E15</f>
        <v>0</v>
      </c>
    </row>
    <row r="16" spans="2:6" s="221" customFormat="1" ht="12.75">
      <c r="B16" s="204" t="s">
        <v>775</v>
      </c>
      <c r="C16" s="205"/>
      <c r="D16" s="206"/>
      <c r="E16" s="207"/>
      <c r="F16" s="207"/>
    </row>
    <row r="17" spans="2:6" s="221" customFormat="1" ht="12.75">
      <c r="B17" s="204" t="s">
        <v>776</v>
      </c>
      <c r="C17" s="205">
        <v>78</v>
      </c>
      <c r="D17" s="206" t="s">
        <v>777</v>
      </c>
      <c r="E17" s="207"/>
      <c r="F17" s="207">
        <f>C17*E17</f>
        <v>0</v>
      </c>
    </row>
    <row r="18" spans="2:6" s="221" customFormat="1" ht="12.75">
      <c r="B18" s="204" t="s">
        <v>778</v>
      </c>
      <c r="C18" s="205"/>
      <c r="D18" s="206"/>
      <c r="E18" s="207"/>
      <c r="F18" s="207"/>
    </row>
    <row r="19" spans="2:6" s="221" customFormat="1" ht="12.75">
      <c r="B19" s="204" t="s">
        <v>779</v>
      </c>
      <c r="C19" s="205">
        <v>4</v>
      </c>
      <c r="D19" s="206" t="s">
        <v>777</v>
      </c>
      <c r="E19" s="207"/>
      <c r="F19" s="207">
        <f>C19*E19</f>
        <v>0</v>
      </c>
    </row>
    <row r="20" spans="2:6" s="221" customFormat="1" ht="12.75">
      <c r="B20" s="204" t="s">
        <v>780</v>
      </c>
      <c r="C20" s="205"/>
      <c r="D20" s="206"/>
      <c r="E20" s="207"/>
      <c r="F20" s="207"/>
    </row>
    <row r="21" spans="2:6" s="221" customFormat="1" ht="12.75">
      <c r="B21" s="204" t="s">
        <v>781</v>
      </c>
      <c r="C21" s="205">
        <v>78</v>
      </c>
      <c r="D21" s="206" t="s">
        <v>777</v>
      </c>
      <c r="E21" s="207"/>
      <c r="F21" s="207">
        <f>C21*E21</f>
        <v>0</v>
      </c>
    </row>
    <row r="22" spans="2:6" s="221" customFormat="1" ht="12.75">
      <c r="B22" s="204" t="s">
        <v>782</v>
      </c>
      <c r="C22" s="205"/>
      <c r="D22" s="206"/>
      <c r="E22" s="207"/>
      <c r="F22" s="207"/>
    </row>
    <row r="23" spans="2:6" s="221" customFormat="1" ht="12.75">
      <c r="B23" s="204" t="s">
        <v>783</v>
      </c>
      <c r="C23" s="205">
        <v>4</v>
      </c>
      <c r="D23" s="206" t="s">
        <v>777</v>
      </c>
      <c r="E23" s="207"/>
      <c r="F23" s="207">
        <f>C23*E23</f>
        <v>0</v>
      </c>
    </row>
    <row r="24" spans="2:6" s="221" customFormat="1" ht="12.75">
      <c r="B24" s="204" t="s">
        <v>784</v>
      </c>
      <c r="C24" s="205">
        <v>2</v>
      </c>
      <c r="D24" s="206" t="s">
        <v>661</v>
      </c>
      <c r="E24" s="207"/>
      <c r="F24" s="207">
        <f>C24*E24</f>
        <v>0</v>
      </c>
    </row>
    <row r="25" spans="2:6" s="221" customFormat="1" ht="12.75">
      <c r="B25" s="204" t="s">
        <v>785</v>
      </c>
      <c r="C25" s="205">
        <v>1</v>
      </c>
      <c r="D25" s="206" t="s">
        <v>661</v>
      </c>
      <c r="E25" s="207"/>
      <c r="F25" s="207">
        <f>C25*E25</f>
        <v>0</v>
      </c>
    </row>
    <row r="26" spans="2:6" s="221" customFormat="1" ht="12.75">
      <c r="B26" s="222" t="s">
        <v>786</v>
      </c>
      <c r="C26" s="205"/>
      <c r="D26" s="206"/>
      <c r="E26" s="207"/>
      <c r="F26" s="207"/>
    </row>
    <row r="27" spans="2:6" s="221" customFormat="1" ht="12.75">
      <c r="B27" s="204" t="s">
        <v>787</v>
      </c>
      <c r="C27" s="205">
        <v>5</v>
      </c>
      <c r="D27" s="206" t="s">
        <v>661</v>
      </c>
      <c r="E27" s="207"/>
      <c r="F27" s="207">
        <f>C27*E27</f>
        <v>0</v>
      </c>
    </row>
    <row r="28" spans="2:6" s="221" customFormat="1" ht="12.75">
      <c r="B28" s="204" t="s">
        <v>788</v>
      </c>
      <c r="C28" s="205">
        <v>6</v>
      </c>
      <c r="D28" s="206" t="s">
        <v>661</v>
      </c>
      <c r="E28" s="207"/>
      <c r="F28" s="207">
        <f>C28*E28</f>
        <v>0</v>
      </c>
    </row>
    <row r="29" spans="2:6" s="221" customFormat="1" ht="22.5">
      <c r="B29" s="204" t="s">
        <v>789</v>
      </c>
      <c r="C29" s="205">
        <v>1</v>
      </c>
      <c r="D29" s="206" t="s">
        <v>661</v>
      </c>
      <c r="E29" s="207"/>
      <c r="F29" s="207">
        <f>C29*E29</f>
        <v>0</v>
      </c>
    </row>
    <row r="30" spans="2:6" s="221" customFormat="1" ht="12.75">
      <c r="B30" s="222" t="s">
        <v>790</v>
      </c>
      <c r="C30" s="205"/>
      <c r="D30" s="206"/>
      <c r="E30" s="207"/>
      <c r="F30" s="207"/>
    </row>
    <row r="31" spans="2:6" s="221" customFormat="1" ht="12.75">
      <c r="B31" s="204" t="s">
        <v>791</v>
      </c>
      <c r="C31" s="205">
        <v>1</v>
      </c>
      <c r="D31" s="206" t="s">
        <v>661</v>
      </c>
      <c r="E31" s="207"/>
      <c r="F31" s="207">
        <f>C31*E31</f>
        <v>0</v>
      </c>
    </row>
    <row r="32" spans="2:6" s="221" customFormat="1" ht="12.75">
      <c r="B32" s="204" t="s">
        <v>792</v>
      </c>
      <c r="C32" s="205">
        <v>6</v>
      </c>
      <c r="D32" s="206" t="s">
        <v>661</v>
      </c>
      <c r="E32" s="207"/>
      <c r="F32" s="207">
        <f>C32*E32</f>
        <v>0</v>
      </c>
    </row>
    <row r="33" spans="2:6" s="221" customFormat="1" ht="12.75">
      <c r="B33" s="204" t="s">
        <v>793</v>
      </c>
      <c r="C33" s="205">
        <v>1</v>
      </c>
      <c r="D33" s="206" t="s">
        <v>113</v>
      </c>
      <c r="E33" s="207"/>
      <c r="F33" s="207">
        <f>C33*E33</f>
        <v>0</v>
      </c>
    </row>
    <row r="34" spans="2:6" s="221" customFormat="1" ht="12.75">
      <c r="B34" s="222" t="s">
        <v>794</v>
      </c>
      <c r="C34" s="205">
        <v>1</v>
      </c>
      <c r="D34" s="206" t="s">
        <v>113</v>
      </c>
      <c r="E34" s="207"/>
      <c r="F34" s="207">
        <f>C34*E34</f>
        <v>0</v>
      </c>
    </row>
    <row r="35" spans="2:6" s="221" customFormat="1" ht="12.75">
      <c r="B35" s="223"/>
      <c r="C35" s="205"/>
      <c r="D35" s="206"/>
      <c r="E35" s="207"/>
      <c r="F35" s="207"/>
    </row>
    <row r="36" spans="2:6" s="221" customFormat="1" ht="12.75">
      <c r="B36" s="217" t="s">
        <v>88</v>
      </c>
      <c r="C36" s="218"/>
      <c r="D36" s="218"/>
      <c r="E36" s="218"/>
      <c r="F36" s="219">
        <f>SUBTOTAL(9,F14:F34)</f>
        <v>0</v>
      </c>
    </row>
    <row r="37" spans="2:6" s="221" customFormat="1" ht="12.75">
      <c r="B37" s="204"/>
      <c r="C37" s="205"/>
      <c r="D37" s="206"/>
      <c r="E37" s="207"/>
      <c r="F37" s="207"/>
    </row>
    <row r="38" spans="2:6" s="221" customFormat="1" ht="12.75">
      <c r="B38" s="204"/>
      <c r="C38" s="205"/>
      <c r="D38" s="206"/>
      <c r="E38" s="207"/>
      <c r="F38" s="207"/>
    </row>
    <row r="39" spans="2:6" s="221" customFormat="1" ht="12.75">
      <c r="B39" s="204"/>
      <c r="C39" s="205"/>
      <c r="D39" s="206"/>
      <c r="E39" s="207"/>
      <c r="F39" s="207"/>
    </row>
    <row r="40" spans="2:6" s="221" customFormat="1" ht="12.75">
      <c r="B40" s="204"/>
      <c r="C40" s="205"/>
      <c r="D40" s="206"/>
      <c r="E40" s="207"/>
      <c r="F40" s="207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workbookViewId="0" topLeftCell="A1">
      <selection activeCell="F79" sqref="F15:F79"/>
    </sheetView>
  </sheetViews>
  <sheetFormatPr defaultColWidth="9.140625" defaultRowHeight="12.75"/>
  <cols>
    <col min="1" max="1" width="7.7109375" style="184" customWidth="1"/>
    <col min="2" max="2" width="49.140625" style="184" customWidth="1"/>
    <col min="3" max="3" width="20.7109375" style="184" customWidth="1"/>
    <col min="4" max="4" width="7.7109375" style="184" customWidth="1"/>
    <col min="5" max="5" width="10.7109375" style="184" customWidth="1"/>
    <col min="6" max="6" width="8.7109375" style="184" customWidth="1"/>
    <col min="7" max="16384" width="9.140625" style="184" customWidth="1"/>
  </cols>
  <sheetData>
    <row r="1" spans="1:7" ht="18">
      <c r="A1" s="182" t="str">
        <f>'[2]ZTI'!A1</f>
        <v>ROZPOČET</v>
      </c>
      <c r="B1" s="183"/>
      <c r="C1" s="183"/>
      <c r="D1" s="183"/>
      <c r="E1" s="183"/>
      <c r="F1" s="183"/>
      <c r="G1" s="183"/>
    </row>
    <row r="2" spans="1:7" ht="12.75">
      <c r="A2" s="185" t="s">
        <v>77</v>
      </c>
      <c r="B2" s="186" t="str">
        <f>'[2]ZTI'!B2</f>
        <v>Podkrovní byt Rooseveltova 26- č.p.618, byt č.1</v>
      </c>
      <c r="C2" s="187"/>
      <c r="D2" s="187"/>
      <c r="E2" s="187"/>
      <c r="F2" s="187"/>
      <c r="G2" s="187"/>
    </row>
    <row r="3" spans="1:7" ht="12.75">
      <c r="A3" s="185" t="s">
        <v>78</v>
      </c>
      <c r="B3" s="186"/>
      <c r="C3" s="187" t="str">
        <f>'[3]Krycí list'!E7</f>
        <v> </v>
      </c>
      <c r="D3" s="187"/>
      <c r="E3" s="187"/>
      <c r="F3" s="187"/>
      <c r="G3" s="187"/>
    </row>
    <row r="4" spans="1:7" ht="12.75">
      <c r="A4" s="185" t="s">
        <v>79</v>
      </c>
      <c r="B4" s="186" t="s">
        <v>653</v>
      </c>
      <c r="C4" s="187" t="str">
        <f>'[3]Krycí list'!E9</f>
        <v> </v>
      </c>
      <c r="D4" s="187"/>
      <c r="E4" s="187"/>
      <c r="F4" s="187"/>
      <c r="G4" s="187"/>
    </row>
    <row r="5" spans="1:7" ht="12.75">
      <c r="A5" s="187"/>
      <c r="B5" s="186"/>
      <c r="C5" s="187"/>
      <c r="D5" s="187"/>
      <c r="E5" s="187"/>
      <c r="F5" s="187"/>
      <c r="G5" s="187"/>
    </row>
    <row r="6" spans="1:7" ht="12.75">
      <c r="A6" s="187" t="s">
        <v>80</v>
      </c>
      <c r="B6" s="186" t="s">
        <v>19</v>
      </c>
      <c r="C6" s="187"/>
      <c r="D6" s="187"/>
      <c r="E6" s="187"/>
      <c r="F6" s="187"/>
      <c r="G6" s="187"/>
    </row>
    <row r="7" spans="1:7" ht="12.75">
      <c r="A7" s="187" t="s">
        <v>81</v>
      </c>
      <c r="B7" s="186"/>
      <c r="C7" s="187" t="str">
        <f>'[3]Krycí list'!E28</f>
        <v> </v>
      </c>
      <c r="D7" s="187"/>
      <c r="E7" s="187"/>
      <c r="F7" s="187"/>
      <c r="G7" s="187"/>
    </row>
    <row r="8" spans="1:7" ht="12.75">
      <c r="A8" s="187" t="s">
        <v>82</v>
      </c>
      <c r="B8" s="188">
        <f>'[2]ZTI'!B9</f>
        <v>41247</v>
      </c>
      <c r="C8" s="187"/>
      <c r="D8" s="187"/>
      <c r="E8" s="187"/>
      <c r="F8" s="187"/>
      <c r="G8" s="187"/>
    </row>
    <row r="9" spans="1:7" ht="3.75" customHeight="1">
      <c r="A9" s="183"/>
      <c r="B9" s="183"/>
      <c r="C9" s="183"/>
      <c r="D9" s="183"/>
      <c r="E9" s="183"/>
      <c r="F9" s="183"/>
      <c r="G9" s="2"/>
    </row>
    <row r="10" spans="1:7" ht="22.5">
      <c r="A10" s="189" t="s">
        <v>90</v>
      </c>
      <c r="B10" s="190" t="s">
        <v>654</v>
      </c>
      <c r="C10" s="190" t="s">
        <v>655</v>
      </c>
      <c r="D10" s="190" t="s">
        <v>94</v>
      </c>
      <c r="E10" s="190" t="s">
        <v>95</v>
      </c>
      <c r="F10" s="190" t="s">
        <v>96</v>
      </c>
      <c r="G10" s="190" t="s">
        <v>85</v>
      </c>
    </row>
    <row r="11" spans="1:7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</row>
    <row r="12" spans="1:7" ht="4.5" customHeight="1">
      <c r="A12" s="183"/>
      <c r="B12" s="194"/>
      <c r="C12" s="183"/>
      <c r="D12" s="183"/>
      <c r="E12" s="183"/>
      <c r="F12" s="183"/>
      <c r="G12" s="2"/>
    </row>
    <row r="13" spans="1:7" s="197" customFormat="1" ht="21.75" customHeight="1">
      <c r="A13" s="195"/>
      <c r="B13" s="195" t="s">
        <v>656</v>
      </c>
      <c r="C13" s="195"/>
      <c r="D13" s="195"/>
      <c r="E13" s="195"/>
      <c r="F13" s="195"/>
      <c r="G13" s="196">
        <f>SUBTOTAL(9,G14:G44)</f>
        <v>0</v>
      </c>
    </row>
    <row r="14" spans="1:7" s="202" customFormat="1" ht="19.5" customHeight="1">
      <c r="A14" s="198">
        <v>1</v>
      </c>
      <c r="B14" s="199" t="s">
        <v>657</v>
      </c>
      <c r="C14" s="200"/>
      <c r="D14" s="200"/>
      <c r="E14" s="200"/>
      <c r="F14" s="201"/>
      <c r="G14" s="201">
        <f>SUBTOTAL(9,G15:G15)</f>
        <v>0</v>
      </c>
    </row>
    <row r="15" spans="1:7" s="209" customFormat="1" ht="13.5" customHeight="1">
      <c r="A15" s="203" t="s">
        <v>658</v>
      </c>
      <c r="B15" s="204" t="s">
        <v>659</v>
      </c>
      <c r="C15" s="205" t="s">
        <v>660</v>
      </c>
      <c r="D15" s="206" t="s">
        <v>661</v>
      </c>
      <c r="E15" s="207">
        <v>1</v>
      </c>
      <c r="F15" s="207"/>
      <c r="G15" s="208">
        <f>F15*E15</f>
        <v>0</v>
      </c>
    </row>
    <row r="16" spans="1:7" s="202" customFormat="1" ht="19.5" customHeight="1">
      <c r="A16" s="198">
        <v>2</v>
      </c>
      <c r="B16" s="199" t="s">
        <v>662</v>
      </c>
      <c r="C16" s="200"/>
      <c r="D16" s="200"/>
      <c r="E16" s="200"/>
      <c r="F16" s="201"/>
      <c r="G16" s="201">
        <f>SUBTOTAL(9,G17:G22)</f>
        <v>0</v>
      </c>
    </row>
    <row r="17" spans="1:7" s="209" customFormat="1" ht="13.5" customHeight="1">
      <c r="A17" s="203" t="s">
        <v>663</v>
      </c>
      <c r="B17" s="204" t="s">
        <v>664</v>
      </c>
      <c r="C17" s="205" t="s">
        <v>665</v>
      </c>
      <c r="D17" s="206" t="s">
        <v>212</v>
      </c>
      <c r="E17" s="207">
        <v>15</v>
      </c>
      <c r="F17" s="207"/>
      <c r="G17" s="208">
        <f aca="true" t="shared" si="0" ref="G17:G22">F17*E17</f>
        <v>0</v>
      </c>
    </row>
    <row r="18" spans="1:7" s="209" customFormat="1" ht="13.5" customHeight="1">
      <c r="A18" s="203" t="s">
        <v>666</v>
      </c>
      <c r="B18" s="204" t="s">
        <v>664</v>
      </c>
      <c r="C18" s="205" t="s">
        <v>667</v>
      </c>
      <c r="D18" s="206" t="s">
        <v>212</v>
      </c>
      <c r="E18" s="207">
        <v>75</v>
      </c>
      <c r="F18" s="207"/>
      <c r="G18" s="208">
        <f t="shared" si="0"/>
        <v>0</v>
      </c>
    </row>
    <row r="19" spans="1:7" s="209" customFormat="1" ht="12.75" customHeight="1">
      <c r="A19" s="203" t="s">
        <v>668</v>
      </c>
      <c r="B19" s="204" t="s">
        <v>664</v>
      </c>
      <c r="C19" s="205" t="s">
        <v>669</v>
      </c>
      <c r="D19" s="206" t="s">
        <v>212</v>
      </c>
      <c r="E19" s="207">
        <v>120</v>
      </c>
      <c r="F19" s="207"/>
      <c r="G19" s="208">
        <f t="shared" si="0"/>
        <v>0</v>
      </c>
    </row>
    <row r="20" spans="1:7" s="209" customFormat="1" ht="13.5" customHeight="1">
      <c r="A20" s="203" t="s">
        <v>670</v>
      </c>
      <c r="B20" s="204" t="s">
        <v>664</v>
      </c>
      <c r="C20" s="205" t="s">
        <v>671</v>
      </c>
      <c r="D20" s="206" t="s">
        <v>212</v>
      </c>
      <c r="E20" s="207">
        <v>430</v>
      </c>
      <c r="F20" s="207"/>
      <c r="G20" s="208">
        <f t="shared" si="0"/>
        <v>0</v>
      </c>
    </row>
    <row r="21" spans="1:7" s="209" customFormat="1" ht="13.5" customHeight="1">
      <c r="A21" s="203" t="s">
        <v>672</v>
      </c>
      <c r="B21" s="204" t="s">
        <v>673</v>
      </c>
      <c r="C21" s="205" t="s">
        <v>674</v>
      </c>
      <c r="D21" s="206" t="s">
        <v>212</v>
      </c>
      <c r="E21" s="207">
        <v>20</v>
      </c>
      <c r="F21" s="207"/>
      <c r="G21" s="208">
        <f t="shared" si="0"/>
        <v>0</v>
      </c>
    </row>
    <row r="22" spans="1:7" s="209" customFormat="1" ht="13.5" customHeight="1">
      <c r="A22" s="203" t="s">
        <v>675</v>
      </c>
      <c r="B22" s="204" t="s">
        <v>673</v>
      </c>
      <c r="C22" s="205" t="s">
        <v>676</v>
      </c>
      <c r="D22" s="206" t="s">
        <v>212</v>
      </c>
      <c r="E22" s="207">
        <v>10</v>
      </c>
      <c r="F22" s="207"/>
      <c r="G22" s="208">
        <f t="shared" si="0"/>
        <v>0</v>
      </c>
    </row>
    <row r="23" spans="1:7" s="202" customFormat="1" ht="19.5" customHeight="1">
      <c r="A23" s="198">
        <v>3</v>
      </c>
      <c r="B23" s="199" t="s">
        <v>677</v>
      </c>
      <c r="C23" s="200"/>
      <c r="D23" s="200"/>
      <c r="E23" s="200"/>
      <c r="F23" s="201"/>
      <c r="G23" s="201">
        <f>SUBTOTAL(9,G24:G29)</f>
        <v>0</v>
      </c>
    </row>
    <row r="24" spans="1:7" s="209" customFormat="1" ht="13.5" customHeight="1">
      <c r="A24" s="203" t="s">
        <v>678</v>
      </c>
      <c r="B24" s="204" t="s">
        <v>679</v>
      </c>
      <c r="C24" s="205"/>
      <c r="D24" s="206" t="s">
        <v>661</v>
      </c>
      <c r="E24" s="207">
        <v>33</v>
      </c>
      <c r="F24" s="207"/>
      <c r="G24" s="208">
        <f aca="true" t="shared" si="1" ref="G24:G29">F24*E24</f>
        <v>0</v>
      </c>
    </row>
    <row r="25" spans="1:7" s="209" customFormat="1" ht="13.5" customHeight="1">
      <c r="A25" s="203" t="s">
        <v>680</v>
      </c>
      <c r="B25" s="204" t="s">
        <v>681</v>
      </c>
      <c r="C25" s="205" t="s">
        <v>682</v>
      </c>
      <c r="D25" s="206" t="s">
        <v>661</v>
      </c>
      <c r="E25" s="207">
        <v>10</v>
      </c>
      <c r="F25" s="207"/>
      <c r="G25" s="208">
        <f t="shared" si="1"/>
        <v>0</v>
      </c>
    </row>
    <row r="26" spans="1:7" s="209" customFormat="1" ht="13.5" customHeight="1">
      <c r="A26" s="203" t="s">
        <v>683</v>
      </c>
      <c r="B26" s="204" t="s">
        <v>681</v>
      </c>
      <c r="C26" s="205" t="s">
        <v>684</v>
      </c>
      <c r="D26" s="206" t="s">
        <v>661</v>
      </c>
      <c r="E26" s="207">
        <v>5</v>
      </c>
      <c r="F26" s="207"/>
      <c r="G26" s="208">
        <f t="shared" si="1"/>
        <v>0</v>
      </c>
    </row>
    <row r="27" spans="1:7" s="209" customFormat="1" ht="13.5" customHeight="1">
      <c r="A27" s="203" t="s">
        <v>685</v>
      </c>
      <c r="B27" s="204" t="s">
        <v>686</v>
      </c>
      <c r="C27" s="205" t="s">
        <v>687</v>
      </c>
      <c r="D27" s="206" t="s">
        <v>212</v>
      </c>
      <c r="E27" s="207">
        <v>40</v>
      </c>
      <c r="F27" s="207"/>
      <c r="G27" s="208">
        <f t="shared" si="1"/>
        <v>0</v>
      </c>
    </row>
    <row r="28" spans="1:7" s="209" customFormat="1" ht="13.5" customHeight="1">
      <c r="A28" s="203" t="s">
        <v>688</v>
      </c>
      <c r="B28" s="204" t="s">
        <v>689</v>
      </c>
      <c r="C28" s="205"/>
      <c r="D28" s="206" t="s">
        <v>661</v>
      </c>
      <c r="E28" s="207">
        <v>2</v>
      </c>
      <c r="F28" s="207"/>
      <c r="G28" s="208">
        <f t="shared" si="1"/>
        <v>0</v>
      </c>
    </row>
    <row r="29" spans="1:7" s="209" customFormat="1" ht="13.5" customHeight="1">
      <c r="A29" s="203" t="s">
        <v>690</v>
      </c>
      <c r="B29" s="204" t="s">
        <v>691</v>
      </c>
      <c r="C29" s="205"/>
      <c r="D29" s="206" t="s">
        <v>661</v>
      </c>
      <c r="E29" s="207">
        <v>100</v>
      </c>
      <c r="F29" s="207"/>
      <c r="G29" s="208">
        <f t="shared" si="1"/>
        <v>0</v>
      </c>
    </row>
    <row r="30" spans="1:7" s="202" customFormat="1" ht="19.5" customHeight="1">
      <c r="A30" s="198">
        <v>4</v>
      </c>
      <c r="B30" s="199" t="s">
        <v>692</v>
      </c>
      <c r="C30" s="200"/>
      <c r="D30" s="200"/>
      <c r="E30" s="200"/>
      <c r="F30" s="201"/>
      <c r="G30" s="201">
        <f>SUBTOTAL(9,G31:G39)</f>
        <v>0</v>
      </c>
    </row>
    <row r="31" spans="1:7" s="209" customFormat="1" ht="13.5" customHeight="1">
      <c r="A31" s="203" t="s">
        <v>693</v>
      </c>
      <c r="B31" s="204" t="s">
        <v>694</v>
      </c>
      <c r="C31" s="205" t="s">
        <v>695</v>
      </c>
      <c r="D31" s="206" t="s">
        <v>661</v>
      </c>
      <c r="E31" s="207">
        <v>2</v>
      </c>
      <c r="F31" s="207"/>
      <c r="G31" s="208">
        <f aca="true" t="shared" si="2" ref="G31:G39">F31*E31</f>
        <v>0</v>
      </c>
    </row>
    <row r="32" spans="1:7" s="209" customFormat="1" ht="13.5" customHeight="1">
      <c r="A32" s="203" t="s">
        <v>696</v>
      </c>
      <c r="B32" s="204" t="s">
        <v>697</v>
      </c>
      <c r="C32" s="205" t="s">
        <v>695</v>
      </c>
      <c r="D32" s="206" t="s">
        <v>661</v>
      </c>
      <c r="E32" s="207">
        <v>3</v>
      </c>
      <c r="F32" s="207"/>
      <c r="G32" s="208">
        <f t="shared" si="2"/>
        <v>0</v>
      </c>
    </row>
    <row r="33" spans="1:7" s="209" customFormat="1" ht="13.5" customHeight="1">
      <c r="A33" s="203" t="s">
        <v>698</v>
      </c>
      <c r="B33" s="204" t="s">
        <v>699</v>
      </c>
      <c r="C33" s="205" t="s">
        <v>695</v>
      </c>
      <c r="D33" s="206" t="s">
        <v>661</v>
      </c>
      <c r="E33" s="207">
        <v>4</v>
      </c>
      <c r="F33" s="207"/>
      <c r="G33" s="208">
        <f t="shared" si="2"/>
        <v>0</v>
      </c>
    </row>
    <row r="34" spans="1:7" s="209" customFormat="1" ht="13.5" customHeight="1">
      <c r="A34" s="203" t="s">
        <v>700</v>
      </c>
      <c r="B34" s="204" t="s">
        <v>701</v>
      </c>
      <c r="C34" s="205" t="s">
        <v>695</v>
      </c>
      <c r="D34" s="206" t="s">
        <v>661</v>
      </c>
      <c r="E34" s="207">
        <v>0</v>
      </c>
      <c r="F34" s="207"/>
      <c r="G34" s="208">
        <f t="shared" si="2"/>
        <v>0</v>
      </c>
    </row>
    <row r="35" spans="1:7" s="209" customFormat="1" ht="13.5" customHeight="1">
      <c r="A35" s="203" t="s">
        <v>702</v>
      </c>
      <c r="B35" s="204" t="s">
        <v>703</v>
      </c>
      <c r="C35" s="205" t="s">
        <v>695</v>
      </c>
      <c r="D35" s="206" t="s">
        <v>661</v>
      </c>
      <c r="E35" s="207">
        <v>1</v>
      </c>
      <c r="F35" s="207"/>
      <c r="G35" s="208">
        <f t="shared" si="2"/>
        <v>0</v>
      </c>
    </row>
    <row r="36" spans="1:7" s="209" customFormat="1" ht="13.5" customHeight="1">
      <c r="A36" s="203" t="s">
        <v>704</v>
      </c>
      <c r="B36" s="204" t="s">
        <v>705</v>
      </c>
      <c r="C36" s="205" t="s">
        <v>706</v>
      </c>
      <c r="D36" s="206" t="s">
        <v>661</v>
      </c>
      <c r="E36" s="207">
        <v>22</v>
      </c>
      <c r="F36" s="207"/>
      <c r="G36" s="208">
        <f t="shared" si="2"/>
        <v>0</v>
      </c>
    </row>
    <row r="37" spans="1:7" s="209" customFormat="1" ht="13.5" customHeight="1">
      <c r="A37" s="203" t="s">
        <v>707</v>
      </c>
      <c r="B37" s="204" t="s">
        <v>708</v>
      </c>
      <c r="C37" s="205" t="s">
        <v>706</v>
      </c>
      <c r="D37" s="206" t="s">
        <v>661</v>
      </c>
      <c r="E37" s="207">
        <v>0</v>
      </c>
      <c r="F37" s="207"/>
      <c r="G37" s="208">
        <f t="shared" si="2"/>
        <v>0</v>
      </c>
    </row>
    <row r="38" spans="1:7" s="209" customFormat="1" ht="13.5" customHeight="1">
      <c r="A38" s="203" t="s">
        <v>709</v>
      </c>
      <c r="B38" s="204" t="s">
        <v>710</v>
      </c>
      <c r="C38" s="205" t="s">
        <v>706</v>
      </c>
      <c r="D38" s="206" t="s">
        <v>661</v>
      </c>
      <c r="E38" s="207">
        <v>0</v>
      </c>
      <c r="F38" s="207"/>
      <c r="G38" s="208">
        <f t="shared" si="2"/>
        <v>0</v>
      </c>
    </row>
    <row r="39" spans="1:7" s="209" customFormat="1" ht="13.5" customHeight="1">
      <c r="A39" s="203" t="s">
        <v>711</v>
      </c>
      <c r="B39" s="204" t="s">
        <v>712</v>
      </c>
      <c r="C39" s="205" t="s">
        <v>706</v>
      </c>
      <c r="D39" s="206" t="s">
        <v>661</v>
      </c>
      <c r="E39" s="207">
        <v>1</v>
      </c>
      <c r="F39" s="207"/>
      <c r="G39" s="208">
        <f t="shared" si="2"/>
        <v>0</v>
      </c>
    </row>
    <row r="40" spans="1:7" s="202" customFormat="1" ht="19.5" customHeight="1">
      <c r="A40" s="198">
        <v>5</v>
      </c>
      <c r="B40" s="199" t="s">
        <v>713</v>
      </c>
      <c r="C40" s="200"/>
      <c r="D40" s="200"/>
      <c r="E40" s="200"/>
      <c r="F40" s="201"/>
      <c r="G40" s="201">
        <f>SUBTOTAL(9,G41:G44)</f>
        <v>0</v>
      </c>
    </row>
    <row r="41" spans="1:7" s="209" customFormat="1" ht="13.5" customHeight="1">
      <c r="A41" s="203" t="s">
        <v>714</v>
      </c>
      <c r="B41" s="204" t="s">
        <v>715</v>
      </c>
      <c r="C41" s="205" t="s">
        <v>716</v>
      </c>
      <c r="D41" s="206" t="s">
        <v>661</v>
      </c>
      <c r="E41" s="207">
        <v>2</v>
      </c>
      <c r="F41" s="207"/>
      <c r="G41" s="208">
        <f>F41*E41</f>
        <v>0</v>
      </c>
    </row>
    <row r="42" spans="1:7" s="209" customFormat="1" ht="13.5" customHeight="1">
      <c r="A42" s="203" t="s">
        <v>717</v>
      </c>
      <c r="B42" s="204" t="s">
        <v>718</v>
      </c>
      <c r="C42" s="205" t="s">
        <v>719</v>
      </c>
      <c r="D42" s="206" t="s">
        <v>661</v>
      </c>
      <c r="E42" s="207">
        <v>2</v>
      </c>
      <c r="F42" s="207"/>
      <c r="G42" s="208">
        <f>F42*E42</f>
        <v>0</v>
      </c>
    </row>
    <row r="43" spans="1:7" s="209" customFormat="1" ht="13.5" customHeight="1">
      <c r="A43" s="203" t="s">
        <v>720</v>
      </c>
      <c r="B43" s="204" t="s">
        <v>721</v>
      </c>
      <c r="C43" s="205" t="s">
        <v>722</v>
      </c>
      <c r="D43" s="206" t="s">
        <v>661</v>
      </c>
      <c r="E43" s="207">
        <v>1</v>
      </c>
      <c r="F43" s="207"/>
      <c r="G43" s="208">
        <f>F43*E43</f>
        <v>0</v>
      </c>
    </row>
    <row r="44" spans="1:7" s="209" customFormat="1" ht="13.5" customHeight="1">
      <c r="A44" s="203" t="s">
        <v>723</v>
      </c>
      <c r="B44" s="204" t="s">
        <v>724</v>
      </c>
      <c r="C44" s="205"/>
      <c r="D44" s="206" t="s">
        <v>661</v>
      </c>
      <c r="E44" s="207">
        <v>3</v>
      </c>
      <c r="F44" s="207"/>
      <c r="G44" s="208">
        <f>F44*E44</f>
        <v>0</v>
      </c>
    </row>
    <row r="45" spans="1:7" s="210" customFormat="1" ht="19.5" customHeight="1">
      <c r="A45" s="195"/>
      <c r="B45" s="195" t="s">
        <v>725</v>
      </c>
      <c r="C45" s="195"/>
      <c r="D45" s="195"/>
      <c r="E45" s="195"/>
      <c r="F45" s="195"/>
      <c r="G45" s="196">
        <f>SUBTOTAL(9,G46:G72)</f>
        <v>0</v>
      </c>
    </row>
    <row r="46" spans="1:7" s="202" customFormat="1" ht="19.5" customHeight="1">
      <c r="A46" s="198">
        <v>1</v>
      </c>
      <c r="B46" s="199" t="s">
        <v>726</v>
      </c>
      <c r="C46" s="200"/>
      <c r="D46" s="200"/>
      <c r="E46" s="200"/>
      <c r="F46" s="201"/>
      <c r="G46" s="201">
        <f>SUBTOTAL(9,G47:G52)</f>
        <v>0</v>
      </c>
    </row>
    <row r="47" spans="1:7" s="209" customFormat="1" ht="13.5" customHeight="1">
      <c r="A47" s="203" t="s">
        <v>658</v>
      </c>
      <c r="B47" s="204" t="s">
        <v>727</v>
      </c>
      <c r="C47" s="205" t="s">
        <v>728</v>
      </c>
      <c r="D47" s="206" t="s">
        <v>212</v>
      </c>
      <c r="E47" s="207">
        <v>25</v>
      </c>
      <c r="F47" s="207"/>
      <c r="G47" s="208">
        <f aca="true" t="shared" si="3" ref="G47:G52">F47*E47</f>
        <v>0</v>
      </c>
    </row>
    <row r="48" spans="1:7" s="209" customFormat="1" ht="13.5" customHeight="1">
      <c r="A48" s="203" t="s">
        <v>729</v>
      </c>
      <c r="B48" s="204" t="s">
        <v>730</v>
      </c>
      <c r="C48" s="205" t="s">
        <v>731</v>
      </c>
      <c r="D48" s="206" t="s">
        <v>212</v>
      </c>
      <c r="E48" s="207">
        <v>20</v>
      </c>
      <c r="F48" s="207"/>
      <c r="G48" s="208">
        <f t="shared" si="3"/>
        <v>0</v>
      </c>
    </row>
    <row r="49" spans="1:7" s="209" customFormat="1" ht="13.5" customHeight="1">
      <c r="A49" s="203" t="s">
        <v>732</v>
      </c>
      <c r="B49" s="204" t="s">
        <v>733</v>
      </c>
      <c r="C49" s="205" t="s">
        <v>734</v>
      </c>
      <c r="D49" s="206" t="s">
        <v>212</v>
      </c>
      <c r="E49" s="207">
        <v>25</v>
      </c>
      <c r="F49" s="207"/>
      <c r="G49" s="208">
        <f t="shared" si="3"/>
        <v>0</v>
      </c>
    </row>
    <row r="50" spans="1:7" s="209" customFormat="1" ht="13.5" customHeight="1">
      <c r="A50" s="203" t="s">
        <v>735</v>
      </c>
      <c r="B50" s="204" t="s">
        <v>736</v>
      </c>
      <c r="C50" s="205"/>
      <c r="D50" s="206" t="s">
        <v>661</v>
      </c>
      <c r="E50" s="207">
        <v>1</v>
      </c>
      <c r="F50" s="207"/>
      <c r="G50" s="208">
        <f t="shared" si="3"/>
        <v>0</v>
      </c>
    </row>
    <row r="51" spans="1:7" s="209" customFormat="1" ht="13.5" customHeight="1">
      <c r="A51" s="203" t="s">
        <v>737</v>
      </c>
      <c r="B51" s="204" t="s">
        <v>679</v>
      </c>
      <c r="C51" s="205"/>
      <c r="D51" s="206" t="s">
        <v>661</v>
      </c>
      <c r="E51" s="207">
        <v>1</v>
      </c>
      <c r="F51" s="207"/>
      <c r="G51" s="208">
        <f t="shared" si="3"/>
        <v>0</v>
      </c>
    </row>
    <row r="52" spans="1:7" s="209" customFormat="1" ht="13.5" customHeight="1">
      <c r="A52" s="203" t="s">
        <v>738</v>
      </c>
      <c r="B52" s="204" t="s">
        <v>739</v>
      </c>
      <c r="C52" s="205" t="s">
        <v>740</v>
      </c>
      <c r="D52" s="206" t="s">
        <v>661</v>
      </c>
      <c r="E52" s="207">
        <v>3</v>
      </c>
      <c r="F52" s="207"/>
      <c r="G52" s="208">
        <f t="shared" si="3"/>
        <v>0</v>
      </c>
    </row>
    <row r="53" spans="1:7" s="202" customFormat="1" ht="19.5" customHeight="1">
      <c r="A53" s="198">
        <v>2</v>
      </c>
      <c r="B53" s="199" t="s">
        <v>741</v>
      </c>
      <c r="C53" s="200"/>
      <c r="D53" s="200"/>
      <c r="E53" s="200"/>
      <c r="F53" s="201"/>
      <c r="G53" s="201">
        <f>SUBTOTAL(9,G54:G59)</f>
        <v>0</v>
      </c>
    </row>
    <row r="54" spans="1:7" s="209" customFormat="1" ht="13.5" customHeight="1">
      <c r="A54" s="203" t="s">
        <v>663</v>
      </c>
      <c r="B54" s="204" t="s">
        <v>742</v>
      </c>
      <c r="C54" s="205"/>
      <c r="D54" s="206" t="s">
        <v>212</v>
      </c>
      <c r="E54" s="207">
        <v>30</v>
      </c>
      <c r="F54" s="207"/>
      <c r="G54" s="208">
        <f aca="true" t="shared" si="4" ref="G54:G59">F54*E54</f>
        <v>0</v>
      </c>
    </row>
    <row r="55" spans="1:7" s="209" customFormat="1" ht="13.5" customHeight="1">
      <c r="A55" s="203" t="s">
        <v>666</v>
      </c>
      <c r="B55" s="204" t="s">
        <v>730</v>
      </c>
      <c r="C55" s="205" t="s">
        <v>743</v>
      </c>
      <c r="D55" s="206" t="s">
        <v>212</v>
      </c>
      <c r="E55" s="207">
        <v>35</v>
      </c>
      <c r="F55" s="207"/>
      <c r="G55" s="208">
        <f t="shared" si="4"/>
        <v>0</v>
      </c>
    </row>
    <row r="56" spans="1:7" s="209" customFormat="1" ht="13.5" customHeight="1">
      <c r="A56" s="203" t="s">
        <v>668</v>
      </c>
      <c r="B56" s="204" t="s">
        <v>739</v>
      </c>
      <c r="C56" s="205" t="s">
        <v>740</v>
      </c>
      <c r="D56" s="206" t="s">
        <v>661</v>
      </c>
      <c r="E56" s="207">
        <v>2</v>
      </c>
      <c r="F56" s="207"/>
      <c r="G56" s="208">
        <f t="shared" si="4"/>
        <v>0</v>
      </c>
    </row>
    <row r="57" spans="1:7" s="209" customFormat="1" ht="13.5" customHeight="1">
      <c r="A57" s="203" t="s">
        <v>670</v>
      </c>
      <c r="B57" s="204" t="s">
        <v>733</v>
      </c>
      <c r="C57" s="205" t="s">
        <v>734</v>
      </c>
      <c r="D57" s="206" t="s">
        <v>212</v>
      </c>
      <c r="E57" s="207">
        <v>40</v>
      </c>
      <c r="F57" s="207"/>
      <c r="G57" s="208">
        <f t="shared" si="4"/>
        <v>0</v>
      </c>
    </row>
    <row r="58" spans="1:7" s="209" customFormat="1" ht="13.5" customHeight="1">
      <c r="A58" s="203" t="s">
        <v>672</v>
      </c>
      <c r="B58" s="204" t="s">
        <v>744</v>
      </c>
      <c r="C58" s="205" t="s">
        <v>745</v>
      </c>
      <c r="D58" s="206" t="s">
        <v>661</v>
      </c>
      <c r="E58" s="207">
        <v>2</v>
      </c>
      <c r="F58" s="207"/>
      <c r="G58" s="208">
        <f t="shared" si="4"/>
        <v>0</v>
      </c>
    </row>
    <row r="59" spans="1:7" s="209" customFormat="1" ht="13.5" customHeight="1">
      <c r="A59" s="203" t="s">
        <v>675</v>
      </c>
      <c r="B59" s="204" t="s">
        <v>746</v>
      </c>
      <c r="C59" s="205"/>
      <c r="D59" s="206" t="s">
        <v>661</v>
      </c>
      <c r="E59" s="207">
        <v>2</v>
      </c>
      <c r="F59" s="207"/>
      <c r="G59" s="208">
        <f t="shared" si="4"/>
        <v>0</v>
      </c>
    </row>
    <row r="60" spans="1:7" s="202" customFormat="1" ht="19.5" customHeight="1">
      <c r="A60" s="198">
        <v>3</v>
      </c>
      <c r="B60" s="199" t="s">
        <v>747</v>
      </c>
      <c r="C60" s="200"/>
      <c r="D60" s="200"/>
      <c r="E60" s="200"/>
      <c r="F60" s="201"/>
      <c r="G60" s="201">
        <f>SUBTOTAL(9,G61:G66)</f>
        <v>0</v>
      </c>
    </row>
    <row r="61" spans="1:7" s="209" customFormat="1" ht="13.5" customHeight="1">
      <c r="A61" s="203" t="s">
        <v>678</v>
      </c>
      <c r="B61" s="204" t="s">
        <v>748</v>
      </c>
      <c r="C61" s="205" t="s">
        <v>749</v>
      </c>
      <c r="D61" s="206" t="s">
        <v>212</v>
      </c>
      <c r="E61" s="207">
        <v>5</v>
      </c>
      <c r="F61" s="207"/>
      <c r="G61" s="208">
        <f aca="true" t="shared" si="5" ref="G61:G66">F61*E61</f>
        <v>0</v>
      </c>
    </row>
    <row r="62" spans="1:7" s="209" customFormat="1" ht="13.5" customHeight="1">
      <c r="A62" s="203" t="s">
        <v>680</v>
      </c>
      <c r="B62" s="204" t="s">
        <v>750</v>
      </c>
      <c r="C62" s="205" t="s">
        <v>731</v>
      </c>
      <c r="D62" s="206" t="s">
        <v>212</v>
      </c>
      <c r="E62" s="207">
        <v>3</v>
      </c>
      <c r="F62" s="207"/>
      <c r="G62" s="208">
        <f t="shared" si="5"/>
        <v>0</v>
      </c>
    </row>
    <row r="63" spans="1:7" s="209" customFormat="1" ht="13.5" customHeight="1">
      <c r="A63" s="203" t="s">
        <v>683</v>
      </c>
      <c r="B63" s="204" t="s">
        <v>733</v>
      </c>
      <c r="C63" s="205" t="s">
        <v>734</v>
      </c>
      <c r="D63" s="206" t="s">
        <v>212</v>
      </c>
      <c r="E63" s="207">
        <v>4</v>
      </c>
      <c r="F63" s="207"/>
      <c r="G63" s="208">
        <f t="shared" si="5"/>
        <v>0</v>
      </c>
    </row>
    <row r="64" spans="1:7" s="209" customFormat="1" ht="13.5" customHeight="1">
      <c r="A64" s="203" t="s">
        <v>685</v>
      </c>
      <c r="B64" s="204" t="s">
        <v>751</v>
      </c>
      <c r="C64" s="205"/>
      <c r="D64" s="206" t="s">
        <v>661</v>
      </c>
      <c r="E64" s="207">
        <v>1</v>
      </c>
      <c r="F64" s="207"/>
      <c r="G64" s="208">
        <f t="shared" si="5"/>
        <v>0</v>
      </c>
    </row>
    <row r="65" spans="1:7" s="209" customFormat="1" ht="13.5" customHeight="1">
      <c r="A65" s="203" t="s">
        <v>688</v>
      </c>
      <c r="B65" s="204" t="s">
        <v>752</v>
      </c>
      <c r="C65" s="205"/>
      <c r="D65" s="206" t="s">
        <v>661</v>
      </c>
      <c r="E65" s="207">
        <v>1</v>
      </c>
      <c r="F65" s="207"/>
      <c r="G65" s="208">
        <f t="shared" si="5"/>
        <v>0</v>
      </c>
    </row>
    <row r="66" spans="1:7" s="209" customFormat="1" ht="13.5" customHeight="1">
      <c r="A66" s="203" t="s">
        <v>690</v>
      </c>
      <c r="B66" s="204" t="s">
        <v>753</v>
      </c>
      <c r="C66" s="205"/>
      <c r="D66" s="206" t="s">
        <v>661</v>
      </c>
      <c r="E66" s="207">
        <v>1</v>
      </c>
      <c r="F66" s="207"/>
      <c r="G66" s="208">
        <f t="shared" si="5"/>
        <v>0</v>
      </c>
    </row>
    <row r="67" spans="1:7" s="202" customFormat="1" ht="19.5" customHeight="1">
      <c r="A67" s="198">
        <v>4</v>
      </c>
      <c r="B67" s="199" t="s">
        <v>754</v>
      </c>
      <c r="C67" s="200"/>
      <c r="D67" s="200"/>
      <c r="E67" s="200"/>
      <c r="F67" s="201"/>
      <c r="G67" s="201">
        <f>SUBTOTAL(9,G68:G75)</f>
        <v>0</v>
      </c>
    </row>
    <row r="68" spans="1:7" s="209" customFormat="1" ht="13.5" customHeight="1">
      <c r="A68" s="203" t="s">
        <v>693</v>
      </c>
      <c r="B68" s="204" t="s">
        <v>755</v>
      </c>
      <c r="C68" s="205"/>
      <c r="D68" s="206" t="s">
        <v>756</v>
      </c>
      <c r="E68" s="207">
        <v>10</v>
      </c>
      <c r="F68" s="207"/>
      <c r="G68" s="208">
        <f aca="true" t="shared" si="6" ref="G68:G75">F68*E68</f>
        <v>0</v>
      </c>
    </row>
    <row r="69" spans="1:7" s="209" customFormat="1" ht="13.5" customHeight="1">
      <c r="A69" s="203" t="s">
        <v>696</v>
      </c>
      <c r="B69" s="204" t="s">
        <v>757</v>
      </c>
      <c r="C69" s="205"/>
      <c r="D69" s="206" t="s">
        <v>756</v>
      </c>
      <c r="E69" s="207">
        <v>3</v>
      </c>
      <c r="F69" s="207"/>
      <c r="G69" s="208">
        <f t="shared" si="6"/>
        <v>0</v>
      </c>
    </row>
    <row r="70" spans="1:7" s="209" customFormat="1" ht="13.5" customHeight="1">
      <c r="A70" s="203" t="s">
        <v>698</v>
      </c>
      <c r="B70" s="204" t="s">
        <v>758</v>
      </c>
      <c r="C70" s="205"/>
      <c r="D70" s="206" t="s">
        <v>661</v>
      </c>
      <c r="E70" s="207">
        <v>1</v>
      </c>
      <c r="F70" s="207"/>
      <c r="G70" s="208">
        <f t="shared" si="6"/>
        <v>0</v>
      </c>
    </row>
    <row r="71" spans="1:7" s="209" customFormat="1" ht="13.5" customHeight="1">
      <c r="A71" s="203" t="s">
        <v>700</v>
      </c>
      <c r="B71" s="204" t="s">
        <v>759</v>
      </c>
      <c r="C71" s="205"/>
      <c r="D71" s="206" t="s">
        <v>661</v>
      </c>
      <c r="E71" s="207">
        <v>1</v>
      </c>
      <c r="F71" s="207"/>
      <c r="G71" s="208">
        <f t="shared" si="6"/>
        <v>0</v>
      </c>
    </row>
    <row r="72" spans="1:7" s="209" customFormat="1" ht="13.5" customHeight="1">
      <c r="A72" s="203" t="s">
        <v>702</v>
      </c>
      <c r="B72" s="204" t="s">
        <v>760</v>
      </c>
      <c r="C72" s="205"/>
      <c r="D72" s="206" t="s">
        <v>661</v>
      </c>
      <c r="E72" s="207">
        <v>1</v>
      </c>
      <c r="F72" s="207"/>
      <c r="G72" s="208">
        <f t="shared" si="6"/>
        <v>0</v>
      </c>
    </row>
    <row r="73" spans="1:7" s="209" customFormat="1" ht="13.5" customHeight="1">
      <c r="A73" s="203" t="s">
        <v>704</v>
      </c>
      <c r="B73" s="204" t="s">
        <v>761</v>
      </c>
      <c r="C73" s="205" t="s">
        <v>762</v>
      </c>
      <c r="D73" s="206" t="s">
        <v>661</v>
      </c>
      <c r="E73" s="207">
        <v>8</v>
      </c>
      <c r="F73" s="207"/>
      <c r="G73" s="208">
        <f t="shared" si="6"/>
        <v>0</v>
      </c>
    </row>
    <row r="74" spans="1:7" s="209" customFormat="1" ht="13.5" customHeight="1">
      <c r="A74" s="203" t="s">
        <v>707</v>
      </c>
      <c r="B74" s="204" t="s">
        <v>763</v>
      </c>
      <c r="C74" s="205" t="s">
        <v>764</v>
      </c>
      <c r="D74" s="206" t="s">
        <v>661</v>
      </c>
      <c r="E74" s="207">
        <v>8</v>
      </c>
      <c r="F74" s="207"/>
      <c r="G74" s="208">
        <f t="shared" si="6"/>
        <v>0</v>
      </c>
    </row>
    <row r="75" spans="1:7" s="209" customFormat="1" ht="13.5" customHeight="1">
      <c r="A75" s="203" t="s">
        <v>709</v>
      </c>
      <c r="B75" s="204" t="s">
        <v>765</v>
      </c>
      <c r="C75" s="205" t="s">
        <v>706</v>
      </c>
      <c r="D75" s="206" t="s">
        <v>113</v>
      </c>
      <c r="E75" s="207">
        <v>8</v>
      </c>
      <c r="F75" s="207"/>
      <c r="G75" s="208">
        <f t="shared" si="6"/>
        <v>0</v>
      </c>
    </row>
    <row r="76" spans="1:7" s="209" customFormat="1" ht="13.5" customHeight="1">
      <c r="A76" s="198">
        <v>5</v>
      </c>
      <c r="B76" s="199" t="s">
        <v>766</v>
      </c>
      <c r="C76" s="200"/>
      <c r="D76" s="200"/>
      <c r="E76" s="200"/>
      <c r="F76" s="201"/>
      <c r="G76" s="201">
        <f>SUBTOTAL(9,G77:G79)</f>
        <v>0</v>
      </c>
    </row>
    <row r="77" spans="1:7" s="209" customFormat="1" ht="13.5" customHeight="1">
      <c r="A77" s="211" t="s">
        <v>714</v>
      </c>
      <c r="B77" s="212" t="s">
        <v>767</v>
      </c>
      <c r="C77" s="213"/>
      <c r="D77" s="214" t="s">
        <v>768</v>
      </c>
      <c r="E77" s="215">
        <v>1</v>
      </c>
      <c r="F77" s="215"/>
      <c r="G77" s="208">
        <f>F77*E77</f>
        <v>0</v>
      </c>
    </row>
    <row r="78" spans="1:7" s="216" customFormat="1" ht="13.5" customHeight="1">
      <c r="A78" s="211" t="s">
        <v>717</v>
      </c>
      <c r="B78" s="212" t="s">
        <v>769</v>
      </c>
      <c r="C78" s="213"/>
      <c r="D78" s="214" t="s">
        <v>768</v>
      </c>
      <c r="E78" s="215">
        <v>1</v>
      </c>
      <c r="F78" s="215"/>
      <c r="G78" s="208">
        <f>F78*E78</f>
        <v>0</v>
      </c>
    </row>
    <row r="79" spans="1:7" s="209" customFormat="1" ht="23.25" customHeight="1">
      <c r="A79" s="211" t="s">
        <v>720</v>
      </c>
      <c r="B79" s="212" t="s">
        <v>770</v>
      </c>
      <c r="C79" s="213"/>
      <c r="D79" s="214" t="s">
        <v>768</v>
      </c>
      <c r="E79" s="215">
        <v>1</v>
      </c>
      <c r="F79" s="215"/>
      <c r="G79" s="208">
        <f>F79*E79</f>
        <v>0</v>
      </c>
    </row>
    <row r="80" spans="1:7" s="209" customFormat="1" ht="13.5" customHeight="1">
      <c r="A80" s="203"/>
      <c r="B80" s="204"/>
      <c r="C80" s="205"/>
      <c r="D80" s="206"/>
      <c r="E80" s="207"/>
      <c r="F80" s="207"/>
      <c r="G80" s="208"/>
    </row>
    <row r="81" spans="1:7" s="209" customFormat="1" ht="19.5" customHeight="1">
      <c r="A81" s="198"/>
      <c r="B81" s="217" t="s">
        <v>88</v>
      </c>
      <c r="C81" s="218"/>
      <c r="D81" s="218"/>
      <c r="E81" s="218"/>
      <c r="F81" s="219"/>
      <c r="G81" s="219">
        <f>SUBTOTAL(9,G14:G79)</f>
        <v>0</v>
      </c>
    </row>
  </sheetData>
  <sheetProtection/>
  <printOptions gridLines="1"/>
  <pageMargins left="0.58" right="0.52" top="0.85" bottom="0.5905511811023623" header="0.56" footer="0.1968503937007874"/>
  <pageSetup fitToHeight="100" fitToWidth="1" horizontalDpi="600" verticalDpi="600" orientation="portrait" paperSize="9" scale="81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631</v>
      </c>
      <c r="B1" s="2" t="s">
        <v>632</v>
      </c>
      <c r="C1" s="2" t="s">
        <v>119</v>
      </c>
      <c r="D1" s="2" t="s">
        <v>633</v>
      </c>
      <c r="E1" s="2" t="s">
        <v>114</v>
      </c>
    </row>
    <row r="2" spans="1:5" s="2" customFormat="1" ht="12.75" customHeight="1">
      <c r="A2" s="2" t="s">
        <v>634</v>
      </c>
      <c r="B2" s="2" t="s">
        <v>635</v>
      </c>
      <c r="C2" s="2" t="s">
        <v>119</v>
      </c>
      <c r="D2" s="2" t="s">
        <v>636</v>
      </c>
      <c r="E2" s="2" t="s">
        <v>114</v>
      </c>
    </row>
    <row r="3" spans="1:5" s="2" customFormat="1" ht="12.75" customHeight="1">
      <c r="A3" s="2" t="s">
        <v>637</v>
      </c>
      <c r="B3" s="2" t="s">
        <v>638</v>
      </c>
      <c r="C3" s="2" t="s">
        <v>119</v>
      </c>
      <c r="D3" s="2" t="s">
        <v>639</v>
      </c>
      <c r="E3" s="2" t="s">
        <v>114</v>
      </c>
    </row>
    <row r="4" spans="1:5" s="2" customFormat="1" ht="12.75" customHeight="1">
      <c r="A4" s="2" t="s">
        <v>640</v>
      </c>
      <c r="B4" s="2" t="s">
        <v>641</v>
      </c>
      <c r="C4" s="2" t="s">
        <v>119</v>
      </c>
      <c r="D4" s="2" t="s">
        <v>105</v>
      </c>
      <c r="E4" s="2" t="s">
        <v>114</v>
      </c>
    </row>
    <row r="5" spans="1:5" s="2" customFormat="1" ht="12.75" customHeight="1">
      <c r="A5" s="2" t="s">
        <v>642</v>
      </c>
      <c r="B5" s="2" t="s">
        <v>643</v>
      </c>
      <c r="C5" s="2" t="s">
        <v>119</v>
      </c>
      <c r="D5" s="2" t="s">
        <v>644</v>
      </c>
      <c r="E5" s="2" t="s">
        <v>114</v>
      </c>
    </row>
    <row r="6" spans="1:5" s="2" customFormat="1" ht="12.75" customHeight="1">
      <c r="A6" s="2" t="s">
        <v>645</v>
      </c>
      <c r="B6" s="2" t="s">
        <v>646</v>
      </c>
      <c r="C6" s="2" t="s">
        <v>119</v>
      </c>
      <c r="D6" s="2" t="s">
        <v>647</v>
      </c>
      <c r="E6" s="2" t="s">
        <v>114</v>
      </c>
    </row>
    <row r="7" spans="1:5" s="2" customFormat="1" ht="12.75" customHeight="1">
      <c r="A7" s="2" t="s">
        <v>648</v>
      </c>
      <c r="B7" s="2" t="s">
        <v>649</v>
      </c>
      <c r="C7" s="2" t="s">
        <v>119</v>
      </c>
      <c r="D7" s="2" t="s">
        <v>650</v>
      </c>
      <c r="E7" s="2" t="s">
        <v>114</v>
      </c>
    </row>
    <row r="8" spans="1:5" s="2" customFormat="1" ht="12.75" customHeight="1">
      <c r="A8" s="2" t="s">
        <v>651</v>
      </c>
      <c r="B8" s="2" t="s">
        <v>638</v>
      </c>
      <c r="C8" s="2" t="s">
        <v>119</v>
      </c>
      <c r="D8" s="2" t="s">
        <v>652</v>
      </c>
      <c r="E8" s="2" t="s">
        <v>114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Swietelsky</cp:lastModifiedBy>
  <cp:lastPrinted>2012-12-07T08:21:12Z</cp:lastPrinted>
  <dcterms:created xsi:type="dcterms:W3CDTF">2012-12-07T08:19:35Z</dcterms:created>
  <dcterms:modified xsi:type="dcterms:W3CDTF">2012-12-07T12:04:00Z</dcterms:modified>
  <cp:category/>
  <cp:version/>
  <cp:contentType/>
  <cp:contentStatus/>
</cp:coreProperties>
</file>