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01 - Zděný systém - soutěž" sheetId="2" r:id="rId2"/>
  </sheets>
  <definedNames>
    <definedName name="_xlnm.Print_Titles" localSheetId="1">'01 - Zděný systém - soutěž'!$123:$123</definedName>
    <definedName name="_xlnm.Print_Titles" localSheetId="0">'Rekapitulace stavby'!$85:$85</definedName>
    <definedName name="_xlnm.Print_Area" localSheetId="1">'01 - Zděný systém - soutěž'!$C$4:$Q$70,'01 - Zděný systém - soutěž'!$C$76:$Q$105,'01 - Zděný systém - soutěž'!$C$111:$Q$170</definedName>
    <definedName name="_xlnm.Print_Area" localSheetId="0">'Rekapitulace stavby'!$C$4:$AP$70,'Rekapitulace stavby'!$C$76:$AP$95</definedName>
  </definedNames>
  <calcPr fullCalcOnLoad="1"/>
</workbook>
</file>

<file path=xl/sharedStrings.xml><?xml version="1.0" encoding="utf-8"?>
<sst xmlns="http://schemas.openxmlformats.org/spreadsheetml/2006/main" count="759" uniqueCount="250">
  <si>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</si>
  <si>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</si>
  <si>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</si>
  <si>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</si>
  <si>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</si>
  <si>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</si>
  <si>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</si>
  <si>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</si>
  <si>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</si>
  <si>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</si>
  <si>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</si>
  <si>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</si>
  <si>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</si>
  <si>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Stavba:</t>
  </si>
  <si>
    <t>MŠ Čínská</t>
  </si>
  <si>
    <t>0,1</t>
  </si>
  <si>
    <t>JKSO:</t>
  </si>
  <si>
    <t>CC-CZ:</t>
  </si>
  <si>
    <t>1</t>
  </si>
  <si>
    <t>Místo:</t>
  </si>
  <si>
    <t xml:space="preserve"> </t>
  </si>
  <si>
    <t>Datum:</t>
  </si>
  <si>
    <t>18.07.2014</t>
  </si>
  <si>
    <t>10</t>
  </si>
  <si>
    <t>100</t>
  </si>
  <si>
    <t>Objednavatel:</t>
  </si>
  <si>
    <t>IČ:</t>
  </si>
  <si>
    <t>DIČ:</t>
  </si>
  <si>
    <t>Zhotovitel:</t>
  </si>
  <si>
    <t>Projektant:</t>
  </si>
  <si>
    <t>True</t>
  </si>
  <si>
    <t>Zpracovatel: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</si>
  <si>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</si>
  <si>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</si>
  <si>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</si>
  <si>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</si>
  <si>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</si>
  <si>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</si>
  <si>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</si>
  <si>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</si>
  <si>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</si>
  <si>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</si>
  <si>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</si>
  <si>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</si>
  <si>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</si>
  <si>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</si>
  <si>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</si>
  <si>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</si>
  <si>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</si>
  <si>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</si>
  <si>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</si>
  <si>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</si>
  <si>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</si>
  <si>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</si>
  <si>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</si>
  <si>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</si>
  <si>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</si>
  <si>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</si>
  <si>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</si>
  <si>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</si>
  <si>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</si>
  <si>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</si>
  <si>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</si>
  <si>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</si>
  <si>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</si>
  <si>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</si>
  <si>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</si>
  <si>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</si>
  <si>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</si>
  <si>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</si>
  <si>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</si>
  <si>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</si>
  <si>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</si>
  <si>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</si>
  <si>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{F99C8F4B-7F52-43DA-8882-56AF3F7E81B2}</t>
  </si>
  <si>
    <t>{00000000-0000-0000-0000-000000000000}</t>
  </si>
  <si>
    <t>Dostavba MŠ Čínská</t>
  </si>
  <si>
    <t>{D3475B5D-D990-414A-9D75-1263527BFD26}</t>
  </si>
  <si>
    <t>D.1.01</t>
  </si>
  <si>
    <t>2</t>
  </si>
  <si>
    <t>{86DEE1F8-62D8-4F04-B346-2EE3248CB54B}</t>
  </si>
  <si>
    <t>D.1.01.01</t>
  </si>
  <si>
    <t>Architektonické a stavební řešení</t>
  </si>
  <si>
    <t>3</t>
  </si>
  <si>
    <t>{B9D178BF-7BEC-4AEA-B1F2-9B66FC03888B}</t>
  </si>
  <si>
    <t>01</t>
  </si>
  <si>
    <t>Zděný systém - soutěž</t>
  </si>
  <si>
    <t>4</t>
  </si>
  <si>
    <t>{CE3A1F4D-472C-4A12-A83E-1414C5ABBCD0}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</si>
  <si>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</si>
  <si>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</si>
  <si>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</si>
  <si>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</si>
  <si>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</si>
  <si>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KRYCÍ LIST ROZPOČTU</t>
  </si>
  <si>
    <t>Objekt:</t>
  </si>
  <si>
    <t>1 - Dostavba MŠ Čínská</t>
  </si>
  <si>
    <t>Část:</t>
  </si>
  <si>
    <t>D.1.01 - Dostavba MŠ Čínská</t>
  </si>
  <si>
    <t>Úroveň 4:</t>
  </si>
  <si>
    <t>01 - Zděný systém - soutěž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</si>
  <si>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</si>
  <si>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</si>
  <si>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</si>
  <si>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</si>
  <si>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</si>
  <si>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</si>
  <si>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</si>
  <si>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</si>
  <si>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</si>
  <si>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</si>
  <si>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</si>
  <si>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</si>
  <si>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998 - Přesun hmot</t>
  </si>
  <si>
    <t>PSV - Práce a dodávky PSV</t>
  </si>
  <si>
    <t xml:space="preserve">    763 - Konstrukce suché výstavby</t>
  </si>
  <si>
    <t>VRN - Vedlejší rozpočtové náklady</t>
  </si>
  <si>
    <t xml:space="preserve">    VRN1 - Průzkumné, geodetické a projektové práce</t>
  </si>
  <si>
    <t xml:space="preserve">    VRN4 - Inženýrská činnost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</si>
  <si>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</si>
  <si>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</si>
  <si>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</si>
  <si>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</si>
  <si>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</si>
  <si>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</si>
  <si>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</si>
  <si>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</si>
  <si>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</si>
  <si>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</si>
  <si>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</si>
  <si>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</si>
  <si>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</si>
  <si>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</si>
  <si>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</si>
  <si>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</si>
  <si>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</si>
  <si>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</si>
  <si>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273351215</t>
  </si>
  <si>
    <t>Zřízení bednění stěn základových desek</t>
  </si>
  <si>
    <t>m2</t>
  </si>
  <si>
    <t>273351216</t>
  </si>
  <si>
    <t>Odstranění bednění stěn základových desek</t>
  </si>
  <si>
    <t>311238142</t>
  </si>
  <si>
    <t>Zdivo nosné vnitřní z cihel broušených POROTHERM tl 175 mm pevnosti P10 lepených tenkovrstvou maltou</t>
  </si>
  <si>
    <t>311238143</t>
  </si>
  <si>
    <t>Zdivo nosné vnitřní z cihel broušených POROTHERM tl 240 mm pevnosti P10 lepených tenkovrstvou maltou</t>
  </si>
  <si>
    <t>5</t>
  </si>
  <si>
    <t>311238144</t>
  </si>
  <si>
    <t>Zdivo nosné vnitřní z cihel broušených POROTHERM tl 300 mm pevnosti P10 lepených tenkovrstvou maltou</t>
  </si>
  <si>
    <t>6</t>
  </si>
  <si>
    <t>317168111</t>
  </si>
  <si>
    <t>Překlad keramický plochý š 11,5 cm dl 100 cm</t>
  </si>
  <si>
    <t>kus</t>
  </si>
  <si>
    <t>7</t>
  </si>
  <si>
    <t>317168113</t>
  </si>
  <si>
    <t>Překlad keramický plochý š 11,5 cm dl 150 cm</t>
  </si>
  <si>
    <t>8</t>
  </si>
  <si>
    <t>317168131</t>
  </si>
  <si>
    <t>Překlad keramický vysoký v 23,8 cm dl 125 cm</t>
  </si>
  <si>
    <t>9</t>
  </si>
  <si>
    <t>317168132</t>
  </si>
  <si>
    <t>Překlad keramický vysoký v 23,8 cm dl 150 cm</t>
  </si>
  <si>
    <t>317168161</t>
  </si>
  <si>
    <t>Překlad keramický plochý š 17,5 cm dl 100 cm</t>
  </si>
  <si>
    <t>11</t>
  </si>
  <si>
    <t>317168162</t>
  </si>
  <si>
    <t>Překlad keramický plochý š 17,5 cm dl 125 cm</t>
  </si>
  <si>
    <t>12</t>
  </si>
  <si>
    <t>342248140</t>
  </si>
  <si>
    <t>Příčky z cihel broušených POROTHERM tl 80 mm pevnosti P10 s lepenými žebry</t>
  </si>
  <si>
    <t>13</t>
  </si>
  <si>
    <t>342248141</t>
  </si>
  <si>
    <t>Příčky z cihel broušených POROTHERM tl 115 mm pevnosti P10 s lepenými žebry</t>
  </si>
  <si>
    <t>14</t>
  </si>
  <si>
    <t>342272323</t>
  </si>
  <si>
    <t>Příčky tl 100 mm z pórobetonových přesných hladkých příčkovek objemové hmotnosti 500 kg/m3</t>
  </si>
  <si>
    <t>342291112</t>
  </si>
  <si>
    <t>Ukotvení příček montážní polyuretanovou pěnou tl příčky přes 100 mm</t>
  </si>
  <si>
    <t>m</t>
  </si>
  <si>
    <t>16</t>
  </si>
  <si>
    <t>389381001</t>
  </si>
  <si>
    <t>Dobetonování prefabrikovaných konstrukcí</t>
  </si>
  <si>
    <t>m3</t>
  </si>
  <si>
    <t>17</t>
  </si>
  <si>
    <t>411133901</t>
  </si>
  <si>
    <t>Montáž stropních panelů z betonu předpjatého typu Spiroll hmotnosti do 1,5 t budova v do 18 m</t>
  </si>
  <si>
    <t>18</t>
  </si>
  <si>
    <t>M</t>
  </si>
  <si>
    <t>593468620</t>
  </si>
  <si>
    <t>panel stropní předpjatý SPIROLL PPS.../250-8 + 2 100x119x25 cm</t>
  </si>
  <si>
    <t>19</t>
  </si>
  <si>
    <t>411133902</t>
  </si>
  <si>
    <t>Montáž stropních panelů z betonu předpjatého typu Spiroll hmotnosti do 3 t budova v do 18 m</t>
  </si>
  <si>
    <t>20</t>
  </si>
  <si>
    <t>411351101</t>
  </si>
  <si>
    <t>Zřízení bednění stropů deskových</t>
  </si>
  <si>
    <t>411351102</t>
  </si>
  <si>
    <t>Odstranění bednění stropů deskových</t>
  </si>
  <si>
    <t>22</t>
  </si>
  <si>
    <t>411361821</t>
  </si>
  <si>
    <t>Výztuž stropů betonářskou ocelí 10 505</t>
  </si>
  <si>
    <t>t</t>
  </si>
  <si>
    <t>23</t>
  </si>
  <si>
    <t>417321414</t>
  </si>
  <si>
    <t>Ztužující pásy a věnce ze ŽB tř. C 20/25</t>
  </si>
  <si>
    <t>24</t>
  </si>
  <si>
    <t>417351115</t>
  </si>
  <si>
    <t>Zřízení bednění ztužujících věnců</t>
  </si>
  <si>
    <t>25</t>
  </si>
  <si>
    <t>417351116</t>
  </si>
  <si>
    <t>Odstranění bednění ztužujících věnců</t>
  </si>
  <si>
    <t>26</t>
  </si>
  <si>
    <t>417361821</t>
  </si>
  <si>
    <t>Výztuž ztužujících pásů a věnců betonářskou ocelí 10 505</t>
  </si>
  <si>
    <t>29</t>
  </si>
  <si>
    <t>631311136</t>
  </si>
  <si>
    <t>Mazanina tl do 240 mm z betonu prostého tř. C 25/30</t>
  </si>
  <si>
    <t>30</t>
  </si>
  <si>
    <t>631319013</t>
  </si>
  <si>
    <t>Příplatek k mazanině tl do 240 mm za přehlazení povrchu</t>
  </si>
  <si>
    <t>31</t>
  </si>
  <si>
    <t>631319175</t>
  </si>
  <si>
    <t>Příplatek k mazanině tl do 240 mm za stržení povrchu spodní vrstvy před vložením výztuže</t>
  </si>
  <si>
    <t>32</t>
  </si>
  <si>
    <t>631362021</t>
  </si>
  <si>
    <t>Výztuž mazanin svařovanými sítěmi Kari</t>
  </si>
  <si>
    <t>33</t>
  </si>
  <si>
    <t>998011003</t>
  </si>
  <si>
    <t>Přesun hmot pro budovy zděné v do 24 m</t>
  </si>
  <si>
    <t>34</t>
  </si>
  <si>
    <t>763121435</t>
  </si>
  <si>
    <t>SDK stěna předsazená tl 65 mm profil CW+UW 50 deska 1xA 15 bez TI EI 15</t>
  </si>
  <si>
    <t>35</t>
  </si>
  <si>
    <t>998763202</t>
  </si>
  <si>
    <t>Přesun hmot procentní pro dřevostavby v objektech v do 24 m</t>
  </si>
  <si>
    <t>%</t>
  </si>
  <si>
    <t>36</t>
  </si>
  <si>
    <t>VRN 1</t>
  </si>
  <si>
    <t>Projektová dokumentace</t>
  </si>
  <si>
    <t>kpl</t>
  </si>
  <si>
    <t>37</t>
  </si>
  <si>
    <t>VR 1</t>
  </si>
  <si>
    <t>Inženýrská činnost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</si>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</sst>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69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9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6" fillId="0" borderId="22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4" fontId="16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2" xfId="0" applyNumberFormat="1" applyFont="1" applyBorder="1" applyAlignment="1">
      <alignment horizontal="right" vertical="center"/>
    </xf>
    <xf numFmtId="164" fontId="22" fillId="0" borderId="0" xfId="0" applyNumberFormat="1" applyFont="1" applyAlignment="1">
      <alignment horizontal="right" vertical="center"/>
    </xf>
    <xf numFmtId="167" fontId="22" fillId="0" borderId="0" xfId="0" applyNumberFormat="1" applyFont="1" applyAlignment="1">
      <alignment horizontal="right" vertical="center"/>
    </xf>
    <xf numFmtId="164" fontId="22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4" fontId="14" fillId="0" borderId="22" xfId="0" applyNumberFormat="1" applyFont="1" applyBorder="1" applyAlignment="1">
      <alignment horizontal="right" vertical="center"/>
    </xf>
    <xf numFmtId="164" fontId="14" fillId="0" borderId="0" xfId="0" applyNumberFormat="1" applyFont="1" applyAlignment="1">
      <alignment horizontal="right" vertical="center"/>
    </xf>
    <xf numFmtId="167" fontId="14" fillId="0" borderId="0" xfId="0" applyNumberFormat="1" applyFont="1" applyAlignment="1">
      <alignment horizontal="right" vertical="center"/>
    </xf>
    <xf numFmtId="164" fontId="14" fillId="0" borderId="23" xfId="0" applyNumberFormat="1" applyFont="1" applyBorder="1" applyAlignment="1">
      <alignment horizontal="right" vertical="center"/>
    </xf>
    <xf numFmtId="164" fontId="14" fillId="0" borderId="24" xfId="0" applyNumberFormat="1" applyFont="1" applyBorder="1" applyAlignment="1">
      <alignment horizontal="right" vertical="center"/>
    </xf>
    <xf numFmtId="164" fontId="14" fillId="0" borderId="25" xfId="0" applyNumberFormat="1" applyFont="1" applyBorder="1" applyAlignment="1">
      <alignment horizontal="right" vertical="center"/>
    </xf>
    <xf numFmtId="167" fontId="14" fillId="0" borderId="25" xfId="0" applyNumberFormat="1" applyFont="1" applyBorder="1" applyAlignment="1">
      <alignment horizontal="right" vertical="center"/>
    </xf>
    <xf numFmtId="164" fontId="14" fillId="0" borderId="26" xfId="0" applyNumberFormat="1" applyFont="1" applyBorder="1" applyAlignment="1">
      <alignment horizontal="right" vertical="center"/>
    </xf>
    <xf numFmtId="0" fontId="17" fillId="34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24" fillId="0" borderId="13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6" fillId="0" borderId="20" xfId="0" applyNumberFormat="1" applyFont="1" applyBorder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5" fillId="0" borderId="13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14" xfId="0" applyFont="1" applyBorder="1" applyAlignment="1">
      <alignment horizontal="left"/>
    </xf>
    <xf numFmtId="0" fontId="25" fillId="0" borderId="22" xfId="0" applyFont="1" applyBorder="1" applyAlignment="1">
      <alignment horizontal="left"/>
    </xf>
    <xf numFmtId="167" fontId="25" fillId="0" borderId="0" xfId="0" applyNumberFormat="1" applyFont="1" applyAlignment="1">
      <alignment horizontal="right"/>
    </xf>
    <xf numFmtId="167" fontId="25" fillId="0" borderId="23" xfId="0" applyNumberFormat="1" applyFont="1" applyBorder="1" applyAlignment="1">
      <alignment horizontal="right"/>
    </xf>
    <xf numFmtId="164" fontId="25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3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8" fillId="0" borderId="33" xfId="0" applyFont="1" applyBorder="1" applyAlignment="1">
      <alignment horizontal="center" vertical="center"/>
    </xf>
    <xf numFmtId="49" fontId="28" fillId="0" borderId="33" xfId="0" applyNumberFormat="1" applyFont="1" applyBorder="1" applyAlignment="1">
      <alignment horizontal="left" vertical="center" wrapText="1"/>
    </xf>
    <xf numFmtId="0" fontId="28" fillId="0" borderId="33" xfId="0" applyFont="1" applyBorder="1" applyAlignment="1">
      <alignment horizontal="center" vertical="center" wrapText="1"/>
    </xf>
    <xf numFmtId="168" fontId="28" fillId="0" borderId="33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right" vertical="center"/>
    </xf>
    <xf numFmtId="167" fontId="11" fillId="0" borderId="26" xfId="0" applyNumberFormat="1" applyFont="1" applyBorder="1" applyAlignment="1">
      <alignment horizontal="right" vertical="center"/>
    </xf>
    <xf numFmtId="0" fontId="67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8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3" fillId="3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17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34" borderId="17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left" vertical="center"/>
    </xf>
    <xf numFmtId="0" fontId="6" fillId="34" borderId="18" xfId="0" applyFont="1" applyFill="1" applyBorder="1" applyAlignment="1">
      <alignment horizontal="center" vertical="center"/>
    </xf>
    <xf numFmtId="0" fontId="0" fillId="34" borderId="34" xfId="0" applyFill="1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0" fontId="7" fillId="34" borderId="18" xfId="0" applyFont="1" applyFill="1" applyBorder="1" applyAlignment="1">
      <alignment horizontal="left" vertical="center"/>
    </xf>
    <xf numFmtId="164" fontId="7" fillId="34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164" fontId="9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/>
    </xf>
    <xf numFmtId="0" fontId="25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0" fontId="68" fillId="33" borderId="0" xfId="36" applyFont="1" applyFill="1" applyAlignment="1" applyProtection="1">
      <alignment horizontal="center" vertical="center"/>
      <protection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0" fontId="28" fillId="0" borderId="33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left" vertical="center"/>
    </xf>
    <xf numFmtId="164" fontId="28" fillId="0" borderId="33" xfId="0" applyNumberFormat="1" applyFont="1" applyBorder="1" applyAlignment="1">
      <alignment horizontal="right" vertical="center"/>
    </xf>
    <xf numFmtId="0" fontId="6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164" fontId="17" fillId="0" borderId="0" xfId="0" applyNumberFormat="1" applyFont="1" applyAlignment="1">
      <alignment horizontal="right"/>
    </xf>
    <xf numFmtId="0" fontId="5" fillId="0" borderId="0" xfId="0" applyFont="1" applyAlignment="1">
      <alignment horizontal="left" vertical="center" wrapText="1"/>
    </xf>
    <xf numFmtId="166" fontId="6" fillId="0" borderId="0" xfId="0" applyNumberFormat="1" applyFont="1" applyAlignment="1">
      <alignment horizontal="left" vertical="top"/>
    </xf>
    <xf numFmtId="164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164" fontId="11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A80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770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AA80A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5770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K5" sqref="K5:AO5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31" t="s">
        <v>0</v>
      </c>
      <c r="B1" s="132"/>
      <c r="C1" s="132"/>
      <c r="D1" s="133" t="s">
        <v>1</v>
      </c>
      <c r="E1" s="132"/>
      <c r="F1" s="132"/>
      <c r="G1" s="132"/>
      <c r="H1" s="132"/>
      <c r="I1" s="132"/>
      <c r="J1" s="132"/>
      <c r="K1" s="134" t="s">
        <v>243</v>
      </c>
      <c r="L1" s="134"/>
      <c r="M1" s="134"/>
      <c r="N1" s="134"/>
      <c r="O1" s="134"/>
      <c r="P1" s="134"/>
      <c r="Q1" s="134"/>
      <c r="R1" s="134"/>
      <c r="S1" s="134"/>
      <c r="T1" s="132"/>
      <c r="U1" s="132"/>
      <c r="V1" s="132"/>
      <c r="W1" s="134" t="s">
        <v>244</v>
      </c>
      <c r="X1" s="134"/>
      <c r="Y1" s="134"/>
      <c r="Z1" s="134"/>
      <c r="AA1" s="134"/>
      <c r="AB1" s="134"/>
      <c r="AC1" s="134"/>
      <c r="AD1" s="134"/>
      <c r="AE1" s="134"/>
      <c r="AF1" s="134"/>
      <c r="AG1" s="132"/>
      <c r="AH1" s="132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67" t="s">
        <v>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R2" s="136" t="s">
        <v>5</v>
      </c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64" t="s">
        <v>9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1"/>
      <c r="AS4" s="12" t="s">
        <v>10</v>
      </c>
      <c r="BS4" s="6" t="s">
        <v>11</v>
      </c>
    </row>
    <row r="5" spans="2:71" s="2" customFormat="1" ht="15" customHeight="1">
      <c r="B5" s="10"/>
      <c r="D5" s="13" t="s">
        <v>12</v>
      </c>
      <c r="K5" s="151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Q5" s="11"/>
      <c r="BS5" s="6" t="s">
        <v>6</v>
      </c>
    </row>
    <row r="6" spans="2:71" s="2" customFormat="1" ht="37.5" customHeight="1">
      <c r="B6" s="10"/>
      <c r="D6" s="15" t="s">
        <v>13</v>
      </c>
      <c r="K6" s="168" t="s">
        <v>14</v>
      </c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Q6" s="11"/>
      <c r="BS6" s="6" t="s">
        <v>15</v>
      </c>
    </row>
    <row r="7" spans="2:71" s="2" customFormat="1" ht="15" customHeight="1">
      <c r="B7" s="10"/>
      <c r="D7" s="16" t="s">
        <v>16</v>
      </c>
      <c r="K7" s="14"/>
      <c r="AK7" s="16" t="s">
        <v>17</v>
      </c>
      <c r="AN7" s="14"/>
      <c r="AQ7" s="11"/>
      <c r="BS7" s="6" t="s">
        <v>18</v>
      </c>
    </row>
    <row r="8" spans="2:71" s="2" customFormat="1" ht="15" customHeight="1">
      <c r="B8" s="10"/>
      <c r="D8" s="16" t="s">
        <v>19</v>
      </c>
      <c r="K8" s="14" t="s">
        <v>20</v>
      </c>
      <c r="AK8" s="16" t="s">
        <v>21</v>
      </c>
      <c r="AN8" s="14" t="s">
        <v>22</v>
      </c>
      <c r="AQ8" s="11"/>
      <c r="BS8" s="6" t="s">
        <v>23</v>
      </c>
    </row>
    <row r="9" spans="2:71" s="2" customFormat="1" ht="15" customHeight="1">
      <c r="B9" s="10"/>
      <c r="AQ9" s="11"/>
      <c r="BS9" s="6" t="s">
        <v>24</v>
      </c>
    </row>
    <row r="10" spans="2:71" s="2" customFormat="1" ht="15" customHeight="1">
      <c r="B10" s="10"/>
      <c r="D10" s="16" t="s">
        <v>25</v>
      </c>
      <c r="AK10" s="16" t="s">
        <v>26</v>
      </c>
      <c r="AN10" s="14"/>
      <c r="AQ10" s="11"/>
      <c r="BS10" s="6" t="s">
        <v>15</v>
      </c>
    </row>
    <row r="11" spans="2:71" s="2" customFormat="1" ht="19.5" customHeight="1">
      <c r="B11" s="10"/>
      <c r="E11" s="14" t="s">
        <v>20</v>
      </c>
      <c r="AK11" s="16" t="s">
        <v>27</v>
      </c>
      <c r="AN11" s="14"/>
      <c r="AQ11" s="11"/>
      <c r="BS11" s="6" t="s">
        <v>15</v>
      </c>
    </row>
    <row r="12" spans="2:71" s="2" customFormat="1" ht="7.5" customHeight="1">
      <c r="B12" s="10"/>
      <c r="AQ12" s="11"/>
      <c r="BS12" s="6" t="s">
        <v>15</v>
      </c>
    </row>
    <row r="13" spans="2:71" s="2" customFormat="1" ht="15" customHeight="1">
      <c r="B13" s="10"/>
      <c r="D13" s="16" t="s">
        <v>28</v>
      </c>
      <c r="AK13" s="16" t="s">
        <v>26</v>
      </c>
      <c r="AN13" s="14"/>
      <c r="AQ13" s="11"/>
      <c r="BS13" s="6" t="s">
        <v>15</v>
      </c>
    </row>
    <row r="14" spans="2:71" s="2" customFormat="1" ht="15.75" customHeight="1">
      <c r="B14" s="10"/>
      <c r="E14" s="14" t="s">
        <v>20</v>
      </c>
      <c r="AK14" s="16" t="s">
        <v>27</v>
      </c>
      <c r="AN14" s="14"/>
      <c r="AQ14" s="11"/>
      <c r="BS14" s="6" t="s">
        <v>15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6" t="s">
        <v>29</v>
      </c>
      <c r="AK16" s="16" t="s">
        <v>26</v>
      </c>
      <c r="AN16" s="14"/>
      <c r="AQ16" s="11"/>
      <c r="BS16" s="6" t="s">
        <v>3</v>
      </c>
    </row>
    <row r="17" spans="2:71" s="2" customFormat="1" ht="19.5" customHeight="1">
      <c r="B17" s="10"/>
      <c r="E17" s="14" t="s">
        <v>20</v>
      </c>
      <c r="AK17" s="16" t="s">
        <v>27</v>
      </c>
      <c r="AN17" s="14"/>
      <c r="AQ17" s="11"/>
      <c r="BS17" s="6" t="s">
        <v>30</v>
      </c>
    </row>
    <row r="18" spans="2:71" s="2" customFormat="1" ht="7.5" customHeight="1">
      <c r="B18" s="10"/>
      <c r="AQ18" s="11"/>
      <c r="BS18" s="6" t="s">
        <v>6</v>
      </c>
    </row>
    <row r="19" spans="2:71" s="2" customFormat="1" ht="15" customHeight="1">
      <c r="B19" s="10"/>
      <c r="D19" s="16" t="s">
        <v>31</v>
      </c>
      <c r="AK19" s="16" t="s">
        <v>26</v>
      </c>
      <c r="AN19" s="14"/>
      <c r="AQ19" s="11"/>
      <c r="BS19" s="6" t="s">
        <v>6</v>
      </c>
    </row>
    <row r="20" spans="2:43" s="2" customFormat="1" ht="19.5" customHeight="1">
      <c r="B20" s="10"/>
      <c r="E20" s="14" t="s">
        <v>20</v>
      </c>
      <c r="AK20" s="16" t="s">
        <v>27</v>
      </c>
      <c r="AN20" s="14"/>
      <c r="AQ20" s="11"/>
    </row>
    <row r="21" spans="2:43" s="2" customFormat="1" ht="7.5" customHeight="1">
      <c r="B21" s="10"/>
      <c r="AQ21" s="11"/>
    </row>
    <row r="22" spans="2:43" s="2" customFormat="1" ht="7.5" customHeight="1">
      <c r="B22" s="10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Q22" s="11"/>
    </row>
    <row r="23" spans="2:43" s="2" customFormat="1" ht="15" customHeight="1">
      <c r="B23" s="10"/>
      <c r="D23" s="18" t="s">
        <v>32</v>
      </c>
      <c r="AK23" s="169">
        <f>ROUND($AG$87,2)</f>
        <v>0</v>
      </c>
      <c r="AL23" s="137"/>
      <c r="AM23" s="137"/>
      <c r="AN23" s="137"/>
      <c r="AO23" s="137"/>
      <c r="AQ23" s="11"/>
    </row>
    <row r="24" spans="2:43" s="2" customFormat="1" ht="15" customHeight="1">
      <c r="B24" s="10"/>
      <c r="D24" s="18" t="s">
        <v>33</v>
      </c>
      <c r="AK24" s="169">
        <f>ROUND($AG$93,2)</f>
        <v>0</v>
      </c>
      <c r="AL24" s="137"/>
      <c r="AM24" s="137"/>
      <c r="AN24" s="137"/>
      <c r="AO24" s="137"/>
      <c r="AQ24" s="11"/>
    </row>
    <row r="25" spans="2:43" s="6" customFormat="1" ht="7.5" customHeight="1">
      <c r="B25" s="19"/>
      <c r="AQ25" s="20"/>
    </row>
    <row r="26" spans="2:43" s="6" customFormat="1" ht="27" customHeight="1">
      <c r="B26" s="19"/>
      <c r="D26" s="21" t="s">
        <v>34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165">
        <f>ROUND($AK$23+$AK$24,2)</f>
        <v>0</v>
      </c>
      <c r="AL26" s="166"/>
      <c r="AM26" s="166"/>
      <c r="AN26" s="166"/>
      <c r="AO26" s="166"/>
      <c r="AQ26" s="20"/>
    </row>
    <row r="27" spans="2:43" s="6" customFormat="1" ht="7.5" customHeight="1">
      <c r="B27" s="19"/>
      <c r="AQ27" s="20"/>
    </row>
    <row r="28" spans="2:43" s="6" customFormat="1" ht="15" customHeight="1">
      <c r="B28" s="23"/>
      <c r="D28" s="24" t="s">
        <v>35</v>
      </c>
      <c r="F28" s="24" t="s">
        <v>36</v>
      </c>
      <c r="L28" s="159">
        <v>0.21</v>
      </c>
      <c r="M28" s="160"/>
      <c r="N28" s="160"/>
      <c r="O28" s="160"/>
      <c r="T28" s="26" t="s">
        <v>37</v>
      </c>
      <c r="W28" s="161">
        <f>ROUND($AZ$87+SUM($CD$94:$CD$94),2)</f>
        <v>0</v>
      </c>
      <c r="X28" s="160"/>
      <c r="Y28" s="160"/>
      <c r="Z28" s="160"/>
      <c r="AA28" s="160"/>
      <c r="AB28" s="160"/>
      <c r="AC28" s="160"/>
      <c r="AD28" s="160"/>
      <c r="AE28" s="160"/>
      <c r="AK28" s="161">
        <f>ROUND($AV$87+SUM($BY$94:$BY$94),2)</f>
        <v>0</v>
      </c>
      <c r="AL28" s="160"/>
      <c r="AM28" s="160"/>
      <c r="AN28" s="160"/>
      <c r="AO28" s="160"/>
      <c r="AQ28" s="27"/>
    </row>
    <row r="29" spans="2:43" s="6" customFormat="1" ht="15" customHeight="1">
      <c r="B29" s="23"/>
      <c r="F29" s="24" t="s">
        <v>38</v>
      </c>
      <c r="L29" s="159">
        <v>0.15</v>
      </c>
      <c r="M29" s="160"/>
      <c r="N29" s="160"/>
      <c r="O29" s="160"/>
      <c r="T29" s="26" t="s">
        <v>37</v>
      </c>
      <c r="W29" s="161">
        <f>ROUND($BA$87+SUM($CE$94:$CE$94),2)</f>
        <v>0</v>
      </c>
      <c r="X29" s="160"/>
      <c r="Y29" s="160"/>
      <c r="Z29" s="160"/>
      <c r="AA29" s="160"/>
      <c r="AB29" s="160"/>
      <c r="AC29" s="160"/>
      <c r="AD29" s="160"/>
      <c r="AE29" s="160"/>
      <c r="AK29" s="161">
        <f>ROUND($AW$87+SUM($BZ$94:$BZ$94),2)</f>
        <v>0</v>
      </c>
      <c r="AL29" s="160"/>
      <c r="AM29" s="160"/>
      <c r="AN29" s="160"/>
      <c r="AO29" s="160"/>
      <c r="AQ29" s="27"/>
    </row>
    <row r="30" spans="2:43" s="6" customFormat="1" ht="15" customHeight="1" hidden="1">
      <c r="B30" s="23"/>
      <c r="F30" s="24" t="s">
        <v>39</v>
      </c>
      <c r="L30" s="159">
        <v>0.21</v>
      </c>
      <c r="M30" s="160"/>
      <c r="N30" s="160"/>
      <c r="O30" s="160"/>
      <c r="T30" s="26" t="s">
        <v>37</v>
      </c>
      <c r="W30" s="161">
        <f>ROUND($BB$87+SUM($CF$94:$CF$94),2)</f>
        <v>0</v>
      </c>
      <c r="X30" s="160"/>
      <c r="Y30" s="160"/>
      <c r="Z30" s="160"/>
      <c r="AA30" s="160"/>
      <c r="AB30" s="160"/>
      <c r="AC30" s="160"/>
      <c r="AD30" s="160"/>
      <c r="AE30" s="160"/>
      <c r="AK30" s="161">
        <v>0</v>
      </c>
      <c r="AL30" s="160"/>
      <c r="AM30" s="160"/>
      <c r="AN30" s="160"/>
      <c r="AO30" s="160"/>
      <c r="AQ30" s="27"/>
    </row>
    <row r="31" spans="2:43" s="6" customFormat="1" ht="15" customHeight="1" hidden="1">
      <c r="B31" s="23"/>
      <c r="F31" s="24" t="s">
        <v>40</v>
      </c>
      <c r="L31" s="159">
        <v>0.15</v>
      </c>
      <c r="M31" s="160"/>
      <c r="N31" s="160"/>
      <c r="O31" s="160"/>
      <c r="T31" s="26" t="s">
        <v>37</v>
      </c>
      <c r="W31" s="161">
        <f>ROUND($BC$87+SUM($CG$94:$CG$94),2)</f>
        <v>0</v>
      </c>
      <c r="X31" s="160"/>
      <c r="Y31" s="160"/>
      <c r="Z31" s="160"/>
      <c r="AA31" s="160"/>
      <c r="AB31" s="160"/>
      <c r="AC31" s="160"/>
      <c r="AD31" s="160"/>
      <c r="AE31" s="160"/>
      <c r="AK31" s="161">
        <v>0</v>
      </c>
      <c r="AL31" s="160"/>
      <c r="AM31" s="160"/>
      <c r="AN31" s="160"/>
      <c r="AO31" s="160"/>
      <c r="AQ31" s="27"/>
    </row>
    <row r="32" spans="2:43" s="6" customFormat="1" ht="15" customHeight="1" hidden="1">
      <c r="B32" s="23"/>
      <c r="F32" s="24" t="s">
        <v>41</v>
      </c>
      <c r="L32" s="159">
        <v>0</v>
      </c>
      <c r="M32" s="160"/>
      <c r="N32" s="160"/>
      <c r="O32" s="160"/>
      <c r="T32" s="26" t="s">
        <v>37</v>
      </c>
      <c r="W32" s="161">
        <f>ROUND($BD$87+SUM($CH$94:$CH$94),2)</f>
        <v>0</v>
      </c>
      <c r="X32" s="160"/>
      <c r="Y32" s="160"/>
      <c r="Z32" s="160"/>
      <c r="AA32" s="160"/>
      <c r="AB32" s="160"/>
      <c r="AC32" s="160"/>
      <c r="AD32" s="160"/>
      <c r="AE32" s="160"/>
      <c r="AK32" s="161">
        <v>0</v>
      </c>
      <c r="AL32" s="160"/>
      <c r="AM32" s="160"/>
      <c r="AN32" s="160"/>
      <c r="AO32" s="160"/>
      <c r="AQ32" s="27"/>
    </row>
    <row r="33" spans="2:43" s="6" customFormat="1" ht="7.5" customHeight="1">
      <c r="B33" s="19"/>
      <c r="AQ33" s="20"/>
    </row>
    <row r="34" spans="2:43" s="6" customFormat="1" ht="27" customHeight="1">
      <c r="B34" s="19"/>
      <c r="C34" s="28"/>
      <c r="D34" s="29" t="s">
        <v>42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1" t="s">
        <v>43</v>
      </c>
      <c r="U34" s="30"/>
      <c r="V34" s="30"/>
      <c r="W34" s="30"/>
      <c r="X34" s="162" t="s">
        <v>44</v>
      </c>
      <c r="Y34" s="156"/>
      <c r="Z34" s="156"/>
      <c r="AA34" s="156"/>
      <c r="AB34" s="156"/>
      <c r="AC34" s="30"/>
      <c r="AD34" s="30"/>
      <c r="AE34" s="30"/>
      <c r="AF34" s="30"/>
      <c r="AG34" s="30"/>
      <c r="AH34" s="30"/>
      <c r="AI34" s="30"/>
      <c r="AJ34" s="30"/>
      <c r="AK34" s="163">
        <f>ROUND(SUM($AK$26:$AK$32),2)</f>
        <v>0</v>
      </c>
      <c r="AL34" s="156"/>
      <c r="AM34" s="156"/>
      <c r="AN34" s="156"/>
      <c r="AO34" s="158"/>
      <c r="AP34" s="28"/>
      <c r="AQ34" s="20"/>
    </row>
    <row r="35" spans="2:43" s="6" customFormat="1" ht="15" customHeight="1">
      <c r="B35" s="19"/>
      <c r="AQ35" s="20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19"/>
      <c r="D49" s="32" t="s">
        <v>45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4"/>
      <c r="AC49" s="32" t="s">
        <v>46</v>
      </c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4"/>
      <c r="AQ49" s="20"/>
    </row>
    <row r="50" spans="2:43" s="2" customFormat="1" ht="14.25" customHeight="1">
      <c r="B50" s="10"/>
      <c r="D50" s="35"/>
      <c r="Z50" s="36"/>
      <c r="AC50" s="35"/>
      <c r="AO50" s="36"/>
      <c r="AQ50" s="11"/>
    </row>
    <row r="51" spans="2:43" s="2" customFormat="1" ht="14.25" customHeight="1">
      <c r="B51" s="10"/>
      <c r="D51" s="35"/>
      <c r="Z51" s="36"/>
      <c r="AC51" s="35"/>
      <c r="AO51" s="36"/>
      <c r="AQ51" s="11"/>
    </row>
    <row r="52" spans="2:43" s="2" customFormat="1" ht="14.25" customHeight="1">
      <c r="B52" s="10"/>
      <c r="D52" s="35"/>
      <c r="Z52" s="36"/>
      <c r="AC52" s="35"/>
      <c r="AO52" s="36"/>
      <c r="AQ52" s="11"/>
    </row>
    <row r="53" spans="2:43" s="2" customFormat="1" ht="14.25" customHeight="1">
      <c r="B53" s="10"/>
      <c r="D53" s="35"/>
      <c r="Z53" s="36"/>
      <c r="AC53" s="35"/>
      <c r="AO53" s="36"/>
      <c r="AQ53" s="11"/>
    </row>
    <row r="54" spans="2:43" s="2" customFormat="1" ht="14.25" customHeight="1">
      <c r="B54" s="10"/>
      <c r="D54" s="35"/>
      <c r="Z54" s="36"/>
      <c r="AC54" s="35"/>
      <c r="AO54" s="36"/>
      <c r="AQ54" s="11"/>
    </row>
    <row r="55" spans="2:43" s="2" customFormat="1" ht="14.25" customHeight="1">
      <c r="B55" s="10"/>
      <c r="D55" s="35"/>
      <c r="Z55" s="36"/>
      <c r="AC55" s="35"/>
      <c r="AO55" s="36"/>
      <c r="AQ55" s="11"/>
    </row>
    <row r="56" spans="2:43" s="2" customFormat="1" ht="14.25" customHeight="1">
      <c r="B56" s="10"/>
      <c r="D56" s="35"/>
      <c r="Z56" s="36"/>
      <c r="AC56" s="35"/>
      <c r="AO56" s="36"/>
      <c r="AQ56" s="11"/>
    </row>
    <row r="57" spans="2:43" s="2" customFormat="1" ht="14.25" customHeight="1">
      <c r="B57" s="10"/>
      <c r="D57" s="35"/>
      <c r="Z57" s="36"/>
      <c r="AC57" s="35"/>
      <c r="AO57" s="36"/>
      <c r="AQ57" s="11"/>
    </row>
    <row r="58" spans="2:43" s="6" customFormat="1" ht="15.75" customHeight="1">
      <c r="B58" s="19"/>
      <c r="D58" s="37" t="s">
        <v>47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 t="s">
        <v>48</v>
      </c>
      <c r="S58" s="38"/>
      <c r="T58" s="38"/>
      <c r="U58" s="38"/>
      <c r="V58" s="38"/>
      <c r="W58" s="38"/>
      <c r="X58" s="38"/>
      <c r="Y58" s="38"/>
      <c r="Z58" s="40"/>
      <c r="AC58" s="37" t="s">
        <v>47</v>
      </c>
      <c r="AD58" s="38"/>
      <c r="AE58" s="38"/>
      <c r="AF58" s="38"/>
      <c r="AG58" s="38"/>
      <c r="AH58" s="38"/>
      <c r="AI58" s="38"/>
      <c r="AJ58" s="38"/>
      <c r="AK58" s="38"/>
      <c r="AL58" s="38"/>
      <c r="AM58" s="39" t="s">
        <v>48</v>
      </c>
      <c r="AN58" s="38"/>
      <c r="AO58" s="40"/>
      <c r="AQ58" s="20"/>
    </row>
    <row r="59" spans="2:43" s="2" customFormat="1" ht="14.25" customHeight="1">
      <c r="B59" s="10"/>
      <c r="AQ59" s="11"/>
    </row>
    <row r="60" spans="2:43" s="6" customFormat="1" ht="15.75" customHeight="1">
      <c r="B60" s="19"/>
      <c r="D60" s="32" t="s">
        <v>49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4"/>
      <c r="AC60" s="32" t="s">
        <v>50</v>
      </c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4"/>
      <c r="AQ60" s="20"/>
    </row>
    <row r="61" spans="2:43" s="2" customFormat="1" ht="14.25" customHeight="1">
      <c r="B61" s="10"/>
      <c r="D61" s="35"/>
      <c r="Z61" s="36"/>
      <c r="AC61" s="35"/>
      <c r="AO61" s="36"/>
      <c r="AQ61" s="11"/>
    </row>
    <row r="62" spans="2:43" s="2" customFormat="1" ht="14.25" customHeight="1">
      <c r="B62" s="10"/>
      <c r="D62" s="35"/>
      <c r="Z62" s="36"/>
      <c r="AC62" s="35"/>
      <c r="AO62" s="36"/>
      <c r="AQ62" s="11"/>
    </row>
    <row r="63" spans="2:43" s="2" customFormat="1" ht="14.25" customHeight="1">
      <c r="B63" s="10"/>
      <c r="D63" s="35"/>
      <c r="Z63" s="36"/>
      <c r="AC63" s="35"/>
      <c r="AO63" s="36"/>
      <c r="AQ63" s="11"/>
    </row>
    <row r="64" spans="2:43" s="2" customFormat="1" ht="14.25" customHeight="1">
      <c r="B64" s="10"/>
      <c r="D64" s="35"/>
      <c r="Z64" s="36"/>
      <c r="AC64" s="35"/>
      <c r="AO64" s="36"/>
      <c r="AQ64" s="11"/>
    </row>
    <row r="65" spans="2:43" s="2" customFormat="1" ht="14.25" customHeight="1">
      <c r="B65" s="10"/>
      <c r="D65" s="35"/>
      <c r="Z65" s="36"/>
      <c r="AC65" s="35"/>
      <c r="AO65" s="36"/>
      <c r="AQ65" s="11"/>
    </row>
    <row r="66" spans="2:43" s="2" customFormat="1" ht="14.25" customHeight="1">
      <c r="B66" s="10"/>
      <c r="D66" s="35"/>
      <c r="Z66" s="36"/>
      <c r="AC66" s="35"/>
      <c r="AO66" s="36"/>
      <c r="AQ66" s="11"/>
    </row>
    <row r="67" spans="2:43" s="2" customFormat="1" ht="14.25" customHeight="1">
      <c r="B67" s="10"/>
      <c r="D67" s="35"/>
      <c r="Z67" s="36"/>
      <c r="AC67" s="35"/>
      <c r="AO67" s="36"/>
      <c r="AQ67" s="11"/>
    </row>
    <row r="68" spans="2:43" s="2" customFormat="1" ht="14.25" customHeight="1">
      <c r="B68" s="10"/>
      <c r="D68" s="35"/>
      <c r="Z68" s="36"/>
      <c r="AC68" s="35"/>
      <c r="AO68" s="36"/>
      <c r="AQ68" s="11"/>
    </row>
    <row r="69" spans="2:43" s="6" customFormat="1" ht="15.75" customHeight="1">
      <c r="B69" s="19"/>
      <c r="D69" s="37" t="s">
        <v>47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 t="s">
        <v>48</v>
      </c>
      <c r="S69" s="38"/>
      <c r="T69" s="38"/>
      <c r="U69" s="38"/>
      <c r="V69" s="38"/>
      <c r="W69" s="38"/>
      <c r="X69" s="38"/>
      <c r="Y69" s="38"/>
      <c r="Z69" s="40"/>
      <c r="AC69" s="37" t="s">
        <v>47</v>
      </c>
      <c r="AD69" s="38"/>
      <c r="AE69" s="38"/>
      <c r="AF69" s="38"/>
      <c r="AG69" s="38"/>
      <c r="AH69" s="38"/>
      <c r="AI69" s="38"/>
      <c r="AJ69" s="38"/>
      <c r="AK69" s="38"/>
      <c r="AL69" s="38"/>
      <c r="AM69" s="39" t="s">
        <v>48</v>
      </c>
      <c r="AN69" s="38"/>
      <c r="AO69" s="40"/>
      <c r="AQ69" s="20"/>
    </row>
    <row r="70" spans="2:43" s="6" customFormat="1" ht="7.5" customHeight="1">
      <c r="B70" s="19"/>
      <c r="AQ70" s="20"/>
    </row>
    <row r="71" spans="2:43" s="6" customFormat="1" ht="7.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3"/>
    </row>
    <row r="75" spans="2:43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6"/>
    </row>
    <row r="76" spans="2:43" s="6" customFormat="1" ht="37.5" customHeight="1">
      <c r="B76" s="19"/>
      <c r="C76" s="164" t="s">
        <v>51</v>
      </c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20"/>
    </row>
    <row r="77" spans="2:43" s="14" customFormat="1" ht="15" customHeight="1">
      <c r="B77" s="47"/>
      <c r="C77" s="16" t="s">
        <v>12</v>
      </c>
      <c r="AQ77" s="48"/>
    </row>
    <row r="78" spans="2:43" s="49" customFormat="1" ht="37.5" customHeight="1">
      <c r="B78" s="50"/>
      <c r="C78" s="49" t="s">
        <v>13</v>
      </c>
      <c r="L78" s="150" t="str">
        <f>$K$6</f>
        <v>MŠ Čínská</v>
      </c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Q78" s="51"/>
    </row>
    <row r="79" spans="2:43" s="6" customFormat="1" ht="7.5" customHeight="1">
      <c r="B79" s="19"/>
      <c r="AQ79" s="20"/>
    </row>
    <row r="80" spans="2:43" s="6" customFormat="1" ht="15.75" customHeight="1">
      <c r="B80" s="19"/>
      <c r="C80" s="16" t="s">
        <v>19</v>
      </c>
      <c r="L80" s="52" t="str">
        <f>IF($K$8="","",$K$8)</f>
        <v> </v>
      </c>
      <c r="AI80" s="16" t="s">
        <v>21</v>
      </c>
      <c r="AM80" s="53" t="str">
        <f>IF($AN$8="","",$AN$8)</f>
        <v>18.07.2014</v>
      </c>
      <c r="AQ80" s="20"/>
    </row>
    <row r="81" spans="2:43" s="6" customFormat="1" ht="7.5" customHeight="1">
      <c r="B81" s="19"/>
      <c r="AQ81" s="20"/>
    </row>
    <row r="82" spans="2:56" s="6" customFormat="1" ht="18.75" customHeight="1">
      <c r="B82" s="19"/>
      <c r="C82" s="16" t="s">
        <v>25</v>
      </c>
      <c r="L82" s="14" t="str">
        <f>IF($E$11="","",$E$11)</f>
        <v> </v>
      </c>
      <c r="AI82" s="16" t="s">
        <v>29</v>
      </c>
      <c r="AM82" s="151" t="str">
        <f>IF($E$17="","",$E$17)</f>
        <v> </v>
      </c>
      <c r="AN82" s="140"/>
      <c r="AO82" s="140"/>
      <c r="AP82" s="140"/>
      <c r="AQ82" s="20"/>
      <c r="AS82" s="152" t="s">
        <v>52</v>
      </c>
      <c r="AT82" s="153"/>
      <c r="AU82" s="33"/>
      <c r="AV82" s="33"/>
      <c r="AW82" s="33"/>
      <c r="AX82" s="33"/>
      <c r="AY82" s="33"/>
      <c r="AZ82" s="33"/>
      <c r="BA82" s="33"/>
      <c r="BB82" s="33"/>
      <c r="BC82" s="33"/>
      <c r="BD82" s="34"/>
    </row>
    <row r="83" spans="2:56" s="6" customFormat="1" ht="15.75" customHeight="1">
      <c r="B83" s="19"/>
      <c r="C83" s="16" t="s">
        <v>28</v>
      </c>
      <c r="L83" s="14" t="str">
        <f>IF($E$14="","",$E$14)</f>
        <v> </v>
      </c>
      <c r="AI83" s="16" t="s">
        <v>31</v>
      </c>
      <c r="AM83" s="151" t="str">
        <f>IF($E$20="","",$E$20)</f>
        <v> </v>
      </c>
      <c r="AN83" s="140"/>
      <c r="AO83" s="140"/>
      <c r="AP83" s="140"/>
      <c r="AQ83" s="20"/>
      <c r="AS83" s="154"/>
      <c r="AT83" s="140"/>
      <c r="BD83" s="54"/>
    </row>
    <row r="84" spans="2:56" s="6" customFormat="1" ht="12" customHeight="1">
      <c r="B84" s="19"/>
      <c r="AQ84" s="20"/>
      <c r="AS84" s="154"/>
      <c r="AT84" s="140"/>
      <c r="BD84" s="54"/>
    </row>
    <row r="85" spans="2:57" s="6" customFormat="1" ht="30" customHeight="1">
      <c r="B85" s="19"/>
      <c r="C85" s="155" t="s">
        <v>53</v>
      </c>
      <c r="D85" s="156"/>
      <c r="E85" s="156"/>
      <c r="F85" s="156"/>
      <c r="G85" s="156"/>
      <c r="H85" s="30"/>
      <c r="I85" s="157" t="s">
        <v>54</v>
      </c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7" t="s">
        <v>55</v>
      </c>
      <c r="AH85" s="156"/>
      <c r="AI85" s="156"/>
      <c r="AJ85" s="156"/>
      <c r="AK85" s="156"/>
      <c r="AL85" s="156"/>
      <c r="AM85" s="156"/>
      <c r="AN85" s="157" t="s">
        <v>56</v>
      </c>
      <c r="AO85" s="156"/>
      <c r="AP85" s="158"/>
      <c r="AQ85" s="20"/>
      <c r="AS85" s="55" t="s">
        <v>57</v>
      </c>
      <c r="AT85" s="56" t="s">
        <v>58</v>
      </c>
      <c r="AU85" s="56" t="s">
        <v>59</v>
      </c>
      <c r="AV85" s="56" t="s">
        <v>60</v>
      </c>
      <c r="AW85" s="56" t="s">
        <v>61</v>
      </c>
      <c r="AX85" s="56" t="s">
        <v>62</v>
      </c>
      <c r="AY85" s="56" t="s">
        <v>63</v>
      </c>
      <c r="AZ85" s="56" t="s">
        <v>64</v>
      </c>
      <c r="BA85" s="56" t="s">
        <v>65</v>
      </c>
      <c r="BB85" s="56" t="s">
        <v>66</v>
      </c>
      <c r="BC85" s="56" t="s">
        <v>67</v>
      </c>
      <c r="BD85" s="57" t="s">
        <v>68</v>
      </c>
      <c r="BE85" s="58"/>
    </row>
    <row r="86" spans="2:56" s="6" customFormat="1" ht="12" customHeight="1">
      <c r="B86" s="19"/>
      <c r="AQ86" s="20"/>
      <c r="AS86" s="59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4"/>
    </row>
    <row r="87" spans="2:76" s="49" customFormat="1" ht="33" customHeight="1">
      <c r="B87" s="50"/>
      <c r="C87" s="60" t="s">
        <v>69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138">
        <f>ROUND($AG$88,2)</f>
        <v>0</v>
      </c>
      <c r="AH87" s="139"/>
      <c r="AI87" s="139"/>
      <c r="AJ87" s="139"/>
      <c r="AK87" s="139"/>
      <c r="AL87" s="139"/>
      <c r="AM87" s="139"/>
      <c r="AN87" s="138">
        <f>ROUND(SUM($AG$87,$AT$87),2)</f>
        <v>0</v>
      </c>
      <c r="AO87" s="139"/>
      <c r="AP87" s="139"/>
      <c r="AQ87" s="51"/>
      <c r="AS87" s="61">
        <f>ROUND($AS$88,2)</f>
        <v>0</v>
      </c>
      <c r="AT87" s="62">
        <f>ROUND(SUM($AV$87:$AW$87),2)</f>
        <v>0</v>
      </c>
      <c r="AU87" s="63">
        <f>ROUND($AU$88,5)</f>
        <v>1612.67702</v>
      </c>
      <c r="AV87" s="62">
        <f>ROUND($AZ$87*$L$28,2)</f>
        <v>0</v>
      </c>
      <c r="AW87" s="62">
        <f>ROUND($BA$87*$L$29,2)</f>
        <v>0</v>
      </c>
      <c r="AX87" s="62">
        <f>ROUND($BB$87*$L$28,2)</f>
        <v>0</v>
      </c>
      <c r="AY87" s="62">
        <f>ROUND($BC$87*$L$29,2)</f>
        <v>0</v>
      </c>
      <c r="AZ87" s="62">
        <f>ROUND($AZ$88,2)</f>
        <v>0</v>
      </c>
      <c r="BA87" s="62">
        <f>ROUND($BA$88,2)</f>
        <v>0</v>
      </c>
      <c r="BB87" s="62">
        <f>ROUND($BB$88,2)</f>
        <v>0</v>
      </c>
      <c r="BC87" s="62">
        <f>ROUND($BC$88,2)</f>
        <v>0</v>
      </c>
      <c r="BD87" s="64">
        <f>ROUND($BD$88,2)</f>
        <v>0</v>
      </c>
      <c r="BS87" s="49" t="s">
        <v>70</v>
      </c>
      <c r="BT87" s="49" t="s">
        <v>71</v>
      </c>
      <c r="BU87" s="65" t="s">
        <v>72</v>
      </c>
      <c r="BV87" s="49" t="s">
        <v>73</v>
      </c>
      <c r="BW87" s="49" t="s">
        <v>74</v>
      </c>
      <c r="BX87" s="49" t="s">
        <v>75</v>
      </c>
    </row>
    <row r="88" spans="2:76" s="66" customFormat="1" ht="28.5" customHeight="1">
      <c r="B88" s="67"/>
      <c r="C88" s="68"/>
      <c r="D88" s="148" t="s">
        <v>18</v>
      </c>
      <c r="E88" s="149"/>
      <c r="F88" s="149"/>
      <c r="G88" s="149"/>
      <c r="H88" s="149"/>
      <c r="I88" s="68"/>
      <c r="J88" s="148" t="s">
        <v>76</v>
      </c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6">
        <f>ROUND($AG$89,2)</f>
        <v>0</v>
      </c>
      <c r="AH88" s="147"/>
      <c r="AI88" s="147"/>
      <c r="AJ88" s="147"/>
      <c r="AK88" s="147"/>
      <c r="AL88" s="147"/>
      <c r="AM88" s="147"/>
      <c r="AN88" s="146">
        <f>ROUND(SUM($AG$88,$AT$88),2)</f>
        <v>0</v>
      </c>
      <c r="AO88" s="147"/>
      <c r="AP88" s="147"/>
      <c r="AQ88" s="69"/>
      <c r="AS88" s="70">
        <f>ROUND($AS$89,2)</f>
        <v>0</v>
      </c>
      <c r="AT88" s="71">
        <f>ROUND(SUM($AV$88:$AW$88),2)</f>
        <v>0</v>
      </c>
      <c r="AU88" s="72">
        <f>ROUND($AU$89,5)</f>
        <v>1612.67702</v>
      </c>
      <c r="AV88" s="71">
        <f>ROUND($AZ$88*$L$28,2)</f>
        <v>0</v>
      </c>
      <c r="AW88" s="71">
        <f>ROUND($BA$88*$L$29,2)</f>
        <v>0</v>
      </c>
      <c r="AX88" s="71">
        <f>ROUND($BB$88*$L$28,2)</f>
        <v>0</v>
      </c>
      <c r="AY88" s="71">
        <f>ROUND($BC$88*$L$29,2)</f>
        <v>0</v>
      </c>
      <c r="AZ88" s="71">
        <f>ROUND($AZ$89,2)</f>
        <v>0</v>
      </c>
      <c r="BA88" s="71">
        <f>ROUND($BA$89,2)</f>
        <v>0</v>
      </c>
      <c r="BB88" s="71">
        <f>ROUND($BB$89,2)</f>
        <v>0</v>
      </c>
      <c r="BC88" s="71">
        <f>ROUND($BC$89,2)</f>
        <v>0</v>
      </c>
      <c r="BD88" s="73">
        <f>ROUND($BD$89,2)</f>
        <v>0</v>
      </c>
      <c r="BS88" s="66" t="s">
        <v>70</v>
      </c>
      <c r="BT88" s="66" t="s">
        <v>18</v>
      </c>
      <c r="BU88" s="66" t="s">
        <v>72</v>
      </c>
      <c r="BV88" s="66" t="s">
        <v>73</v>
      </c>
      <c r="BW88" s="66" t="s">
        <v>77</v>
      </c>
      <c r="BX88" s="66" t="s">
        <v>74</v>
      </c>
    </row>
    <row r="89" spans="2:76" s="74" customFormat="1" ht="23.25" customHeight="1">
      <c r="B89" s="75"/>
      <c r="C89" s="76"/>
      <c r="D89" s="76"/>
      <c r="E89" s="145" t="s">
        <v>78</v>
      </c>
      <c r="F89" s="144"/>
      <c r="G89" s="144"/>
      <c r="H89" s="144"/>
      <c r="I89" s="144"/>
      <c r="J89" s="76"/>
      <c r="K89" s="145" t="s">
        <v>76</v>
      </c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3">
        <f>ROUND($AG$90,2)</f>
        <v>0</v>
      </c>
      <c r="AH89" s="144"/>
      <c r="AI89" s="144"/>
      <c r="AJ89" s="144"/>
      <c r="AK89" s="144"/>
      <c r="AL89" s="144"/>
      <c r="AM89" s="144"/>
      <c r="AN89" s="143">
        <f>ROUND(SUM($AG$89,$AT$89),2)</f>
        <v>0</v>
      </c>
      <c r="AO89" s="144"/>
      <c r="AP89" s="144"/>
      <c r="AQ89" s="77"/>
      <c r="AS89" s="78">
        <f>ROUND($AS$90,2)</f>
        <v>0</v>
      </c>
      <c r="AT89" s="79">
        <f>ROUND(SUM($AV$89:$AW$89),2)</f>
        <v>0</v>
      </c>
      <c r="AU89" s="80">
        <f>ROUND($AU$90,5)</f>
        <v>1612.67702</v>
      </c>
      <c r="AV89" s="79">
        <f>ROUND($AZ$89*$L$28,2)</f>
        <v>0</v>
      </c>
      <c r="AW89" s="79">
        <f>ROUND($BA$89*$L$29,2)</f>
        <v>0</v>
      </c>
      <c r="AX89" s="79">
        <f>ROUND($BB$89*$L$28,2)</f>
        <v>0</v>
      </c>
      <c r="AY89" s="79">
        <f>ROUND($BC$89*$L$29,2)</f>
        <v>0</v>
      </c>
      <c r="AZ89" s="79">
        <f>ROUND($AZ$90,2)</f>
        <v>0</v>
      </c>
      <c r="BA89" s="79">
        <f>ROUND($BA$90,2)</f>
        <v>0</v>
      </c>
      <c r="BB89" s="79">
        <f>ROUND($BB$90,2)</f>
        <v>0</v>
      </c>
      <c r="BC89" s="79">
        <f>ROUND($BC$90,2)</f>
        <v>0</v>
      </c>
      <c r="BD89" s="81">
        <f>ROUND($BD$90,2)</f>
        <v>0</v>
      </c>
      <c r="BS89" s="74" t="s">
        <v>70</v>
      </c>
      <c r="BT89" s="74" t="s">
        <v>79</v>
      </c>
      <c r="BU89" s="74" t="s">
        <v>72</v>
      </c>
      <c r="BV89" s="74" t="s">
        <v>73</v>
      </c>
      <c r="BW89" s="74" t="s">
        <v>80</v>
      </c>
      <c r="BX89" s="74" t="s">
        <v>77</v>
      </c>
    </row>
    <row r="90" spans="2:76" s="74" customFormat="1" ht="23.25" customHeight="1">
      <c r="B90" s="75"/>
      <c r="C90" s="76"/>
      <c r="D90" s="76"/>
      <c r="E90" s="76"/>
      <c r="F90" s="145" t="s">
        <v>81</v>
      </c>
      <c r="G90" s="144"/>
      <c r="H90" s="144"/>
      <c r="I90" s="144"/>
      <c r="J90" s="144"/>
      <c r="K90" s="76"/>
      <c r="L90" s="145" t="s">
        <v>82</v>
      </c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3">
        <f>ROUND($AG$91,2)</f>
        <v>0</v>
      </c>
      <c r="AH90" s="144"/>
      <c r="AI90" s="144"/>
      <c r="AJ90" s="144"/>
      <c r="AK90" s="144"/>
      <c r="AL90" s="144"/>
      <c r="AM90" s="144"/>
      <c r="AN90" s="143">
        <f>ROUND(SUM($AG$90,$AT$90),2)</f>
        <v>0</v>
      </c>
      <c r="AO90" s="144"/>
      <c r="AP90" s="144"/>
      <c r="AQ90" s="77"/>
      <c r="AS90" s="78">
        <f>ROUND($AS$91,2)</f>
        <v>0</v>
      </c>
      <c r="AT90" s="79">
        <f>ROUND(SUM($AV$90:$AW$90),2)</f>
        <v>0</v>
      </c>
      <c r="AU90" s="80">
        <f>ROUND($AU$91,5)</f>
        <v>1612.67702</v>
      </c>
      <c r="AV90" s="79">
        <f>ROUND($AZ$90*$L$28,2)</f>
        <v>0</v>
      </c>
      <c r="AW90" s="79">
        <f>ROUND($BA$90*$L$29,2)</f>
        <v>0</v>
      </c>
      <c r="AX90" s="79">
        <f>ROUND($BB$90*$L$28,2)</f>
        <v>0</v>
      </c>
      <c r="AY90" s="79">
        <f>ROUND($BC$90*$L$29,2)</f>
        <v>0</v>
      </c>
      <c r="AZ90" s="79">
        <f>ROUND($AZ$91,2)</f>
        <v>0</v>
      </c>
      <c r="BA90" s="79">
        <f>ROUND($BA$91,2)</f>
        <v>0</v>
      </c>
      <c r="BB90" s="79">
        <f>ROUND($BB$91,2)</f>
        <v>0</v>
      </c>
      <c r="BC90" s="79">
        <f>ROUND($BC$91,2)</f>
        <v>0</v>
      </c>
      <c r="BD90" s="81">
        <f>ROUND($BD$91,2)</f>
        <v>0</v>
      </c>
      <c r="BS90" s="74" t="s">
        <v>70</v>
      </c>
      <c r="BT90" s="74" t="s">
        <v>83</v>
      </c>
      <c r="BU90" s="74" t="s">
        <v>72</v>
      </c>
      <c r="BV90" s="74" t="s">
        <v>73</v>
      </c>
      <c r="BW90" s="74" t="s">
        <v>84</v>
      </c>
      <c r="BX90" s="74" t="s">
        <v>80</v>
      </c>
    </row>
    <row r="91" spans="1:76" s="74" customFormat="1" ht="23.25" customHeight="1">
      <c r="A91" s="130" t="s">
        <v>245</v>
      </c>
      <c r="B91" s="75"/>
      <c r="C91" s="76"/>
      <c r="D91" s="76"/>
      <c r="E91" s="76"/>
      <c r="F91" s="76"/>
      <c r="G91" s="145" t="s">
        <v>85</v>
      </c>
      <c r="H91" s="144"/>
      <c r="I91" s="144"/>
      <c r="J91" s="144"/>
      <c r="K91" s="144"/>
      <c r="L91" s="76"/>
      <c r="M91" s="145" t="s">
        <v>86</v>
      </c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3">
        <f>'01 - Zděný systém - soutěž'!$M$29</f>
        <v>0</v>
      </c>
      <c r="AH91" s="144"/>
      <c r="AI91" s="144"/>
      <c r="AJ91" s="144"/>
      <c r="AK91" s="144"/>
      <c r="AL91" s="144"/>
      <c r="AM91" s="144"/>
      <c r="AN91" s="143">
        <f>ROUND(SUM($AG$91,$AT$91),2)</f>
        <v>0</v>
      </c>
      <c r="AO91" s="144"/>
      <c r="AP91" s="144"/>
      <c r="AQ91" s="77"/>
      <c r="AS91" s="82">
        <f>'01 - Zděný systém - soutěž'!$M$27</f>
        <v>0</v>
      </c>
      <c r="AT91" s="83">
        <f>ROUND(SUM($AV$91:$AW$91),2)</f>
        <v>0</v>
      </c>
      <c r="AU91" s="84">
        <f>'01 - Zděný systém - soutěž'!$W$124</f>
        <v>1612.677017</v>
      </c>
      <c r="AV91" s="83">
        <f>'01 - Zděný systém - soutěž'!$M$31</f>
        <v>0</v>
      </c>
      <c r="AW91" s="83">
        <f>'01 - Zděný systém - soutěž'!$M$32</f>
        <v>0</v>
      </c>
      <c r="AX91" s="83">
        <f>'01 - Zděný systém - soutěž'!$M$33</f>
        <v>0</v>
      </c>
      <c r="AY91" s="83">
        <f>'01 - Zděný systém - soutěž'!$M$34</f>
        <v>0</v>
      </c>
      <c r="AZ91" s="83">
        <f>'01 - Zděný systém - soutěž'!$H$31</f>
        <v>0</v>
      </c>
      <c r="BA91" s="83">
        <f>'01 - Zděný systém - soutěž'!$H$32</f>
        <v>0</v>
      </c>
      <c r="BB91" s="83">
        <f>'01 - Zděný systém - soutěž'!$H$33</f>
        <v>0</v>
      </c>
      <c r="BC91" s="83">
        <f>'01 - Zděný systém - soutěž'!$H$34</f>
        <v>0</v>
      </c>
      <c r="BD91" s="85">
        <f>'01 - Zděný systém - soutěž'!$H$35</f>
        <v>0</v>
      </c>
      <c r="BT91" s="74" t="s">
        <v>87</v>
      </c>
      <c r="BV91" s="74" t="s">
        <v>73</v>
      </c>
      <c r="BW91" s="74" t="s">
        <v>88</v>
      </c>
      <c r="BX91" s="74" t="s">
        <v>84</v>
      </c>
    </row>
    <row r="92" spans="2:43" s="2" customFormat="1" ht="14.25" customHeight="1">
      <c r="B92" s="10"/>
      <c r="AQ92" s="11"/>
    </row>
    <row r="93" spans="2:49" s="6" customFormat="1" ht="30.75" customHeight="1">
      <c r="B93" s="19"/>
      <c r="C93" s="60" t="s">
        <v>89</v>
      </c>
      <c r="AG93" s="138">
        <v>0</v>
      </c>
      <c r="AH93" s="140"/>
      <c r="AI93" s="140"/>
      <c r="AJ93" s="140"/>
      <c r="AK93" s="140"/>
      <c r="AL93" s="140"/>
      <c r="AM93" s="140"/>
      <c r="AN93" s="138">
        <v>0</v>
      </c>
      <c r="AO93" s="140"/>
      <c r="AP93" s="140"/>
      <c r="AQ93" s="20"/>
      <c r="AS93" s="55" t="s">
        <v>90</v>
      </c>
      <c r="AT93" s="56" t="s">
        <v>91</v>
      </c>
      <c r="AU93" s="56" t="s">
        <v>35</v>
      </c>
      <c r="AV93" s="57" t="s">
        <v>58</v>
      </c>
      <c r="AW93" s="58"/>
    </row>
    <row r="94" spans="2:48" s="6" customFormat="1" ht="12" customHeight="1">
      <c r="B94" s="19"/>
      <c r="AQ94" s="20"/>
      <c r="AS94" s="33"/>
      <c r="AT94" s="33"/>
      <c r="AU94" s="33"/>
      <c r="AV94" s="33"/>
    </row>
    <row r="95" spans="2:43" s="6" customFormat="1" ht="30.75" customHeight="1">
      <c r="B95" s="19"/>
      <c r="C95" s="86" t="s">
        <v>92</v>
      </c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141">
        <f>ROUND($AG$87+$AG$93,2)</f>
        <v>0</v>
      </c>
      <c r="AH95" s="142"/>
      <c r="AI95" s="142"/>
      <c r="AJ95" s="142"/>
      <c r="AK95" s="142"/>
      <c r="AL95" s="142"/>
      <c r="AM95" s="142"/>
      <c r="AN95" s="141">
        <f>ROUND($AN$87+$AN$93,2)</f>
        <v>0</v>
      </c>
      <c r="AO95" s="142"/>
      <c r="AP95" s="142"/>
      <c r="AQ95" s="20"/>
    </row>
    <row r="96" spans="2:43" s="6" customFormat="1" ht="7.5" customHeight="1">
      <c r="B96" s="41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3"/>
    </row>
  </sheetData>
  <sheetProtection/>
  <mergeCells count="56">
    <mergeCell ref="C2:AP2"/>
    <mergeCell ref="C4:AP4"/>
    <mergeCell ref="K5:AO5"/>
    <mergeCell ref="K6:AO6"/>
    <mergeCell ref="AK23:AO23"/>
    <mergeCell ref="AK24:AO24"/>
    <mergeCell ref="AK26:AO26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L31:O31"/>
    <mergeCell ref="W31:AE31"/>
    <mergeCell ref="AK31:AO31"/>
    <mergeCell ref="L32:O32"/>
    <mergeCell ref="W32:AE32"/>
    <mergeCell ref="AK32:AO32"/>
    <mergeCell ref="X34:AB34"/>
    <mergeCell ref="AK34:AO34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G88:AM88"/>
    <mergeCell ref="D88:H88"/>
    <mergeCell ref="J88:AF88"/>
    <mergeCell ref="AN89:AP89"/>
    <mergeCell ref="AG89:AM89"/>
    <mergeCell ref="E89:I89"/>
    <mergeCell ref="K89:AF89"/>
    <mergeCell ref="F90:J90"/>
    <mergeCell ref="L90:AF90"/>
    <mergeCell ref="AN91:AP91"/>
    <mergeCell ref="AG91:AM91"/>
    <mergeCell ref="G91:K91"/>
    <mergeCell ref="M91:AF91"/>
    <mergeCell ref="AR2:BE2"/>
    <mergeCell ref="AG87:AM87"/>
    <mergeCell ref="AN87:AP87"/>
    <mergeCell ref="AG93:AM93"/>
    <mergeCell ref="AN93:AP93"/>
    <mergeCell ref="AG95:AM95"/>
    <mergeCell ref="AN95:AP95"/>
    <mergeCell ref="AN90:AP90"/>
    <mergeCell ref="AG90:AM90"/>
    <mergeCell ref="AN88:AP88"/>
  </mergeCells>
  <hyperlinks>
    <hyperlink ref="K1:S1" location="C2" tooltip="Souhrnný list stavby" display="1) Souhrnný list stavby"/>
    <hyperlink ref="W1:AF1" location="C87" tooltip="Rekapitulace objektů" display="2) Rekapitulace objektů"/>
    <hyperlink ref="A91" location="'01 - Zděný systém - soutěž'!C2" tooltip="01 - Zděný systém - soutěž" display="/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L172" sqref="L172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5"/>
      <c r="B1" s="132"/>
      <c r="C1" s="132"/>
      <c r="D1" s="133" t="s">
        <v>1</v>
      </c>
      <c r="E1" s="132"/>
      <c r="F1" s="134" t="s">
        <v>246</v>
      </c>
      <c r="G1" s="134"/>
      <c r="H1" s="173" t="s">
        <v>247</v>
      </c>
      <c r="I1" s="173"/>
      <c r="J1" s="173"/>
      <c r="K1" s="173"/>
      <c r="L1" s="134" t="s">
        <v>248</v>
      </c>
      <c r="M1" s="132"/>
      <c r="N1" s="132"/>
      <c r="O1" s="133" t="s">
        <v>93</v>
      </c>
      <c r="P1" s="132"/>
      <c r="Q1" s="132"/>
      <c r="R1" s="132"/>
      <c r="S1" s="134" t="s">
        <v>249</v>
      </c>
      <c r="T1" s="134"/>
      <c r="U1" s="135"/>
      <c r="V1" s="13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7" t="s">
        <v>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S2" s="136" t="s">
        <v>5</v>
      </c>
      <c r="T2" s="137"/>
      <c r="U2" s="137"/>
      <c r="V2" s="137"/>
      <c r="W2" s="137"/>
      <c r="X2" s="137"/>
      <c r="Y2" s="137"/>
      <c r="Z2" s="137"/>
      <c r="AA2" s="137"/>
      <c r="AB2" s="137"/>
      <c r="AC2" s="137"/>
      <c r="AT2" s="2" t="s">
        <v>88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79</v>
      </c>
    </row>
    <row r="4" spans="2:46" s="2" customFormat="1" ht="37.5" customHeight="1">
      <c r="B4" s="10"/>
      <c r="C4" s="164" t="s">
        <v>94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13</v>
      </c>
      <c r="F6" s="184" t="str">
        <f>'Rekapitulace stavby'!$K$6</f>
        <v>MŠ Čínská</v>
      </c>
      <c r="G6" s="137"/>
      <c r="H6" s="137"/>
      <c r="I6" s="137"/>
      <c r="J6" s="137"/>
      <c r="K6" s="137"/>
      <c r="L6" s="137"/>
      <c r="M6" s="137"/>
      <c r="N6" s="137"/>
      <c r="O6" s="137"/>
      <c r="P6" s="137"/>
      <c r="R6" s="11"/>
    </row>
    <row r="7" spans="2:18" s="2" customFormat="1" ht="26.25" customHeight="1">
      <c r="B7" s="10"/>
      <c r="D7" s="16" t="s">
        <v>95</v>
      </c>
      <c r="F7" s="184" t="s">
        <v>96</v>
      </c>
      <c r="G7" s="137"/>
      <c r="H7" s="137"/>
      <c r="I7" s="137"/>
      <c r="J7" s="137"/>
      <c r="K7" s="137"/>
      <c r="L7" s="137"/>
      <c r="M7" s="137"/>
      <c r="N7" s="137"/>
      <c r="O7" s="137"/>
      <c r="P7" s="137"/>
      <c r="R7" s="11"/>
    </row>
    <row r="8" spans="2:18" s="2" customFormat="1" ht="26.25" customHeight="1">
      <c r="B8" s="10"/>
      <c r="D8" s="16" t="s">
        <v>97</v>
      </c>
      <c r="F8" s="184" t="s">
        <v>98</v>
      </c>
      <c r="G8" s="137"/>
      <c r="H8" s="137"/>
      <c r="I8" s="137"/>
      <c r="J8" s="137"/>
      <c r="K8" s="137"/>
      <c r="L8" s="137"/>
      <c r="M8" s="137"/>
      <c r="N8" s="137"/>
      <c r="O8" s="137"/>
      <c r="P8" s="137"/>
      <c r="R8" s="11"/>
    </row>
    <row r="9" spans="2:18" s="6" customFormat="1" ht="33.75" customHeight="1">
      <c r="B9" s="19"/>
      <c r="D9" s="15" t="s">
        <v>99</v>
      </c>
      <c r="F9" s="168" t="s">
        <v>100</v>
      </c>
      <c r="G9" s="140"/>
      <c r="H9" s="140"/>
      <c r="I9" s="140"/>
      <c r="J9" s="140"/>
      <c r="K9" s="140"/>
      <c r="L9" s="140"/>
      <c r="M9" s="140"/>
      <c r="N9" s="140"/>
      <c r="O9" s="140"/>
      <c r="P9" s="140"/>
      <c r="R9" s="20"/>
    </row>
    <row r="10" spans="2:18" s="6" customFormat="1" ht="15" customHeight="1">
      <c r="B10" s="19"/>
      <c r="D10" s="16" t="s">
        <v>16</v>
      </c>
      <c r="F10" s="14"/>
      <c r="M10" s="16" t="s">
        <v>17</v>
      </c>
      <c r="O10" s="14"/>
      <c r="R10" s="20"/>
    </row>
    <row r="11" spans="2:18" s="6" customFormat="1" ht="15" customHeight="1">
      <c r="B11" s="19"/>
      <c r="D11" s="16" t="s">
        <v>19</v>
      </c>
      <c r="F11" s="14" t="s">
        <v>20</v>
      </c>
      <c r="M11" s="16" t="s">
        <v>21</v>
      </c>
      <c r="O11" s="185" t="str">
        <f>'Rekapitulace stavby'!$AN$8</f>
        <v>18.07.2014</v>
      </c>
      <c r="P11" s="140"/>
      <c r="R11" s="20"/>
    </row>
    <row r="12" spans="2:18" s="6" customFormat="1" ht="12" customHeight="1">
      <c r="B12" s="19"/>
      <c r="R12" s="20"/>
    </row>
    <row r="13" spans="2:18" s="6" customFormat="1" ht="15" customHeight="1">
      <c r="B13" s="19"/>
      <c r="D13" s="16" t="s">
        <v>25</v>
      </c>
      <c r="M13" s="16" t="s">
        <v>26</v>
      </c>
      <c r="O13" s="151">
        <f>IF('Rekapitulace stavby'!$AN$10="","",'Rekapitulace stavby'!$AN$10)</f>
      </c>
      <c r="P13" s="140"/>
      <c r="R13" s="20"/>
    </row>
    <row r="14" spans="2:18" s="6" customFormat="1" ht="18.75" customHeight="1">
      <c r="B14" s="19"/>
      <c r="E14" s="14" t="str">
        <f>IF('Rekapitulace stavby'!$E$11="","",'Rekapitulace stavby'!$E$11)</f>
        <v> </v>
      </c>
      <c r="M14" s="16" t="s">
        <v>27</v>
      </c>
      <c r="O14" s="151">
        <f>IF('Rekapitulace stavby'!$AN$11="","",'Rekapitulace stavby'!$AN$11)</f>
      </c>
      <c r="P14" s="140"/>
      <c r="R14" s="20"/>
    </row>
    <row r="15" spans="2:18" s="6" customFormat="1" ht="7.5" customHeight="1">
      <c r="B15" s="19"/>
      <c r="R15" s="20"/>
    </row>
    <row r="16" spans="2:18" s="6" customFormat="1" ht="15" customHeight="1">
      <c r="B16" s="19"/>
      <c r="D16" s="16" t="s">
        <v>28</v>
      </c>
      <c r="M16" s="16" t="s">
        <v>26</v>
      </c>
      <c r="O16" s="151">
        <f>IF('Rekapitulace stavby'!$AN$13="","",'Rekapitulace stavby'!$AN$13)</f>
      </c>
      <c r="P16" s="140"/>
      <c r="R16" s="20"/>
    </row>
    <row r="17" spans="2:18" s="6" customFormat="1" ht="18.75" customHeight="1">
      <c r="B17" s="19"/>
      <c r="E17" s="14" t="str">
        <f>IF('Rekapitulace stavby'!$E$14="","",'Rekapitulace stavby'!$E$14)</f>
        <v> </v>
      </c>
      <c r="M17" s="16" t="s">
        <v>27</v>
      </c>
      <c r="O17" s="151">
        <f>IF('Rekapitulace stavby'!$AN$14="","",'Rekapitulace stavby'!$AN$14)</f>
      </c>
      <c r="P17" s="140"/>
      <c r="R17" s="20"/>
    </row>
    <row r="18" spans="2:18" s="6" customFormat="1" ht="7.5" customHeight="1">
      <c r="B18" s="19"/>
      <c r="R18" s="20"/>
    </row>
    <row r="19" spans="2:18" s="6" customFormat="1" ht="15" customHeight="1">
      <c r="B19" s="19"/>
      <c r="D19" s="16" t="s">
        <v>29</v>
      </c>
      <c r="M19" s="16" t="s">
        <v>26</v>
      </c>
      <c r="O19" s="151">
        <f>IF('Rekapitulace stavby'!$AN$16="","",'Rekapitulace stavby'!$AN$16)</f>
      </c>
      <c r="P19" s="140"/>
      <c r="R19" s="20"/>
    </row>
    <row r="20" spans="2:18" s="6" customFormat="1" ht="18.75" customHeight="1">
      <c r="B20" s="19"/>
      <c r="E20" s="14" t="str">
        <f>IF('Rekapitulace stavby'!$E$17="","",'Rekapitulace stavby'!$E$17)</f>
        <v> </v>
      </c>
      <c r="M20" s="16" t="s">
        <v>27</v>
      </c>
      <c r="O20" s="151">
        <f>IF('Rekapitulace stavby'!$AN$17="","",'Rekapitulace stavby'!$AN$17)</f>
      </c>
      <c r="P20" s="140"/>
      <c r="R20" s="20"/>
    </row>
    <row r="21" spans="2:18" s="6" customFormat="1" ht="7.5" customHeight="1">
      <c r="B21" s="19"/>
      <c r="R21" s="20"/>
    </row>
    <row r="22" spans="2:18" s="6" customFormat="1" ht="15" customHeight="1">
      <c r="B22" s="19"/>
      <c r="D22" s="16" t="s">
        <v>31</v>
      </c>
      <c r="M22" s="16" t="s">
        <v>26</v>
      </c>
      <c r="O22" s="151">
        <f>IF('Rekapitulace stavby'!$AN$19="","",'Rekapitulace stavby'!$AN$19)</f>
      </c>
      <c r="P22" s="140"/>
      <c r="R22" s="20"/>
    </row>
    <row r="23" spans="2:18" s="6" customFormat="1" ht="18.75" customHeight="1">
      <c r="B23" s="19"/>
      <c r="E23" s="14" t="str">
        <f>IF('Rekapitulace stavby'!$E$20="","",'Rekapitulace stavby'!$E$20)</f>
        <v> </v>
      </c>
      <c r="M23" s="16" t="s">
        <v>27</v>
      </c>
      <c r="O23" s="151">
        <f>IF('Rekapitulace stavby'!$AN$20="","",'Rekapitulace stavby'!$AN$20)</f>
      </c>
      <c r="P23" s="140"/>
      <c r="R23" s="20"/>
    </row>
    <row r="24" spans="2:18" s="6" customFormat="1" ht="7.5" customHeight="1">
      <c r="B24" s="19"/>
      <c r="R24" s="20"/>
    </row>
    <row r="25" spans="2:18" s="6" customFormat="1" ht="7.5" customHeight="1">
      <c r="B25" s="19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R25" s="20"/>
    </row>
    <row r="26" spans="2:18" s="6" customFormat="1" ht="15" customHeight="1">
      <c r="B26" s="19"/>
      <c r="D26" s="74" t="s">
        <v>101</v>
      </c>
      <c r="M26" s="169">
        <f>$N$90</f>
        <v>0</v>
      </c>
      <c r="N26" s="140"/>
      <c r="O26" s="140"/>
      <c r="P26" s="140"/>
      <c r="R26" s="20"/>
    </row>
    <row r="27" spans="2:18" s="6" customFormat="1" ht="15" customHeight="1">
      <c r="B27" s="19"/>
      <c r="D27" s="18" t="s">
        <v>102</v>
      </c>
      <c r="M27" s="169">
        <f>$N$103</f>
        <v>0</v>
      </c>
      <c r="N27" s="140"/>
      <c r="O27" s="140"/>
      <c r="P27" s="140"/>
      <c r="R27" s="20"/>
    </row>
    <row r="28" spans="2:18" s="6" customFormat="1" ht="7.5" customHeight="1">
      <c r="B28" s="19"/>
      <c r="R28" s="20"/>
    </row>
    <row r="29" spans="2:18" s="6" customFormat="1" ht="26.25" customHeight="1">
      <c r="B29" s="19"/>
      <c r="D29" s="87" t="s">
        <v>34</v>
      </c>
      <c r="M29" s="190">
        <f>ROUND($M$26+$M$27,2)</f>
        <v>0</v>
      </c>
      <c r="N29" s="140"/>
      <c r="O29" s="140"/>
      <c r="P29" s="140"/>
      <c r="R29" s="20"/>
    </row>
    <row r="30" spans="2:18" s="6" customFormat="1" ht="7.5" customHeight="1">
      <c r="B30" s="19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R30" s="20"/>
    </row>
    <row r="31" spans="2:18" s="6" customFormat="1" ht="15" customHeight="1">
      <c r="B31" s="19"/>
      <c r="D31" s="24" t="s">
        <v>35</v>
      </c>
      <c r="E31" s="24" t="s">
        <v>36</v>
      </c>
      <c r="F31" s="25">
        <v>0.21</v>
      </c>
      <c r="G31" s="88" t="s">
        <v>37</v>
      </c>
      <c r="H31" s="189">
        <f>ROUND((SUM($BE$103:$BE$104)+SUM($BE$124:$BE$170)),2)</f>
        <v>0</v>
      </c>
      <c r="I31" s="140"/>
      <c r="J31" s="140"/>
      <c r="M31" s="189">
        <f>ROUND((SUM($BE$103:$BE$104)+SUM($BE$124:$BE$170))*$F$31,2)</f>
        <v>0</v>
      </c>
      <c r="N31" s="140"/>
      <c r="O31" s="140"/>
      <c r="P31" s="140"/>
      <c r="R31" s="20"/>
    </row>
    <row r="32" spans="2:18" s="6" customFormat="1" ht="15" customHeight="1">
      <c r="B32" s="19"/>
      <c r="E32" s="24" t="s">
        <v>38</v>
      </c>
      <c r="F32" s="25">
        <v>0.15</v>
      </c>
      <c r="G32" s="88" t="s">
        <v>37</v>
      </c>
      <c r="H32" s="189">
        <f>ROUND((SUM($BF$103:$BF$104)+SUM($BF$124:$BF$170)),2)</f>
        <v>0</v>
      </c>
      <c r="I32" s="140"/>
      <c r="J32" s="140"/>
      <c r="M32" s="189">
        <f>ROUND((SUM($BF$103:$BF$104)+SUM($BF$124:$BF$170))*$F$32,2)</f>
        <v>0</v>
      </c>
      <c r="N32" s="140"/>
      <c r="O32" s="140"/>
      <c r="P32" s="140"/>
      <c r="R32" s="20"/>
    </row>
    <row r="33" spans="2:18" s="6" customFormat="1" ht="15" customHeight="1" hidden="1">
      <c r="B33" s="19"/>
      <c r="E33" s="24" t="s">
        <v>39</v>
      </c>
      <c r="F33" s="25">
        <v>0.21</v>
      </c>
      <c r="G33" s="88" t="s">
        <v>37</v>
      </c>
      <c r="H33" s="189">
        <f>ROUND((SUM($BG$103:$BG$104)+SUM($BG$124:$BG$170)),2)</f>
        <v>0</v>
      </c>
      <c r="I33" s="140"/>
      <c r="J33" s="140"/>
      <c r="M33" s="189">
        <v>0</v>
      </c>
      <c r="N33" s="140"/>
      <c r="O33" s="140"/>
      <c r="P33" s="140"/>
      <c r="R33" s="20"/>
    </row>
    <row r="34" spans="2:18" s="6" customFormat="1" ht="15" customHeight="1" hidden="1">
      <c r="B34" s="19"/>
      <c r="E34" s="24" t="s">
        <v>40</v>
      </c>
      <c r="F34" s="25">
        <v>0.15</v>
      </c>
      <c r="G34" s="88" t="s">
        <v>37</v>
      </c>
      <c r="H34" s="189">
        <f>ROUND((SUM($BH$103:$BH$104)+SUM($BH$124:$BH$170)),2)</f>
        <v>0</v>
      </c>
      <c r="I34" s="140"/>
      <c r="J34" s="140"/>
      <c r="M34" s="189">
        <v>0</v>
      </c>
      <c r="N34" s="140"/>
      <c r="O34" s="140"/>
      <c r="P34" s="140"/>
      <c r="R34" s="20"/>
    </row>
    <row r="35" spans="2:18" s="6" customFormat="1" ht="15" customHeight="1" hidden="1">
      <c r="B35" s="19"/>
      <c r="E35" s="24" t="s">
        <v>41</v>
      </c>
      <c r="F35" s="25">
        <v>0</v>
      </c>
      <c r="G35" s="88" t="s">
        <v>37</v>
      </c>
      <c r="H35" s="189">
        <f>ROUND((SUM($BI$103:$BI$104)+SUM($BI$124:$BI$170)),2)</f>
        <v>0</v>
      </c>
      <c r="I35" s="140"/>
      <c r="J35" s="140"/>
      <c r="M35" s="189">
        <v>0</v>
      </c>
      <c r="N35" s="140"/>
      <c r="O35" s="140"/>
      <c r="P35" s="140"/>
      <c r="R35" s="20"/>
    </row>
    <row r="36" spans="2:18" s="6" customFormat="1" ht="7.5" customHeight="1">
      <c r="B36" s="19"/>
      <c r="R36" s="20"/>
    </row>
    <row r="37" spans="2:18" s="6" customFormat="1" ht="26.25" customHeight="1">
      <c r="B37" s="19"/>
      <c r="C37" s="28"/>
      <c r="D37" s="29" t="s">
        <v>42</v>
      </c>
      <c r="E37" s="30"/>
      <c r="F37" s="30"/>
      <c r="G37" s="89" t="s">
        <v>43</v>
      </c>
      <c r="H37" s="31" t="s">
        <v>44</v>
      </c>
      <c r="I37" s="30"/>
      <c r="J37" s="30"/>
      <c r="K37" s="30"/>
      <c r="L37" s="163">
        <f>ROUND(SUM($M$29:$M$35),2)</f>
        <v>0</v>
      </c>
      <c r="M37" s="156"/>
      <c r="N37" s="156"/>
      <c r="O37" s="156"/>
      <c r="P37" s="158"/>
      <c r="Q37" s="28"/>
      <c r="R37" s="20"/>
    </row>
    <row r="38" spans="2:18" s="6" customFormat="1" ht="15" customHeight="1">
      <c r="B38" s="19"/>
      <c r="R38" s="20"/>
    </row>
    <row r="39" spans="2:18" s="6" customFormat="1" ht="15" customHeight="1">
      <c r="B39" s="19"/>
      <c r="R39" s="20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45</v>
      </c>
      <c r="E50" s="33"/>
      <c r="F50" s="33"/>
      <c r="G50" s="33"/>
      <c r="H50" s="34"/>
      <c r="J50" s="32" t="s">
        <v>46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47</v>
      </c>
      <c r="E59" s="38"/>
      <c r="F59" s="38"/>
      <c r="G59" s="39" t="s">
        <v>48</v>
      </c>
      <c r="H59" s="40"/>
      <c r="J59" s="37" t="s">
        <v>47</v>
      </c>
      <c r="K59" s="38"/>
      <c r="L59" s="38"/>
      <c r="M59" s="38"/>
      <c r="N59" s="39" t="s">
        <v>48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49</v>
      </c>
      <c r="E61" s="33"/>
      <c r="F61" s="33"/>
      <c r="G61" s="33"/>
      <c r="H61" s="34"/>
      <c r="J61" s="32" t="s">
        <v>50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47</v>
      </c>
      <c r="E70" s="38"/>
      <c r="F70" s="38"/>
      <c r="G70" s="39" t="s">
        <v>48</v>
      </c>
      <c r="H70" s="40"/>
      <c r="J70" s="37" t="s">
        <v>47</v>
      </c>
      <c r="K70" s="38"/>
      <c r="L70" s="38"/>
      <c r="M70" s="38"/>
      <c r="N70" s="39" t="s">
        <v>48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64" t="s">
        <v>103</v>
      </c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13</v>
      </c>
      <c r="F78" s="184" t="str">
        <f>$F$6</f>
        <v>MŠ Čínská</v>
      </c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R78" s="20"/>
    </row>
    <row r="79" spans="2:18" s="2" customFormat="1" ht="30.75" customHeight="1">
      <c r="B79" s="10"/>
      <c r="C79" s="16" t="s">
        <v>95</v>
      </c>
      <c r="F79" s="184" t="s">
        <v>96</v>
      </c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R79" s="11"/>
    </row>
    <row r="80" spans="2:18" s="2" customFormat="1" ht="30.75" customHeight="1">
      <c r="B80" s="10"/>
      <c r="C80" s="16" t="s">
        <v>97</v>
      </c>
      <c r="F80" s="184" t="s">
        <v>98</v>
      </c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R80" s="11"/>
    </row>
    <row r="81" spans="2:18" s="6" customFormat="1" ht="37.5" customHeight="1">
      <c r="B81" s="19"/>
      <c r="C81" s="49" t="s">
        <v>99</v>
      </c>
      <c r="F81" s="150" t="str">
        <f>$F$9</f>
        <v>01 - Zděný systém - soutěž</v>
      </c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R81" s="20"/>
    </row>
    <row r="82" spans="2:18" s="6" customFormat="1" ht="7.5" customHeight="1">
      <c r="B82" s="19"/>
      <c r="R82" s="20"/>
    </row>
    <row r="83" spans="2:18" s="6" customFormat="1" ht="18.75" customHeight="1">
      <c r="B83" s="19"/>
      <c r="C83" s="16" t="s">
        <v>19</v>
      </c>
      <c r="F83" s="14" t="str">
        <f>$F$11</f>
        <v> </v>
      </c>
      <c r="K83" s="16" t="s">
        <v>21</v>
      </c>
      <c r="M83" s="185" t="str">
        <f>IF($O$11="","",$O$11)</f>
        <v>18.07.2014</v>
      </c>
      <c r="N83" s="140"/>
      <c r="O83" s="140"/>
      <c r="P83" s="140"/>
      <c r="R83" s="20"/>
    </row>
    <row r="84" spans="2:18" s="6" customFormat="1" ht="7.5" customHeight="1">
      <c r="B84" s="19"/>
      <c r="R84" s="20"/>
    </row>
    <row r="85" spans="2:18" s="6" customFormat="1" ht="15.75" customHeight="1">
      <c r="B85" s="19"/>
      <c r="C85" s="16" t="s">
        <v>25</v>
      </c>
      <c r="F85" s="14" t="str">
        <f>$E$14</f>
        <v> </v>
      </c>
      <c r="K85" s="16" t="s">
        <v>29</v>
      </c>
      <c r="M85" s="151" t="str">
        <f>$E$20</f>
        <v> </v>
      </c>
      <c r="N85" s="140"/>
      <c r="O85" s="140"/>
      <c r="P85" s="140"/>
      <c r="Q85" s="140"/>
      <c r="R85" s="20"/>
    </row>
    <row r="86" spans="2:18" s="6" customFormat="1" ht="15" customHeight="1">
      <c r="B86" s="19"/>
      <c r="C86" s="16" t="s">
        <v>28</v>
      </c>
      <c r="F86" s="14" t="str">
        <f>IF($E$17="","",$E$17)</f>
        <v> </v>
      </c>
      <c r="K86" s="16" t="s">
        <v>31</v>
      </c>
      <c r="M86" s="151" t="str">
        <f>$E$23</f>
        <v> </v>
      </c>
      <c r="N86" s="140"/>
      <c r="O86" s="140"/>
      <c r="P86" s="140"/>
      <c r="Q86" s="140"/>
      <c r="R86" s="20"/>
    </row>
    <row r="87" spans="2:18" s="6" customFormat="1" ht="11.25" customHeight="1">
      <c r="B87" s="19"/>
      <c r="R87" s="20"/>
    </row>
    <row r="88" spans="2:18" s="6" customFormat="1" ht="30" customHeight="1">
      <c r="B88" s="19"/>
      <c r="C88" s="188" t="s">
        <v>104</v>
      </c>
      <c r="D88" s="142"/>
      <c r="E88" s="142"/>
      <c r="F88" s="142"/>
      <c r="G88" s="142"/>
      <c r="H88" s="28"/>
      <c r="I88" s="28"/>
      <c r="J88" s="28"/>
      <c r="K88" s="28"/>
      <c r="L88" s="28"/>
      <c r="M88" s="28"/>
      <c r="N88" s="188" t="s">
        <v>105</v>
      </c>
      <c r="O88" s="140"/>
      <c r="P88" s="140"/>
      <c r="Q88" s="140"/>
      <c r="R88" s="20"/>
    </row>
    <row r="89" spans="2:18" s="6" customFormat="1" ht="11.25" customHeight="1">
      <c r="B89" s="19"/>
      <c r="R89" s="20"/>
    </row>
    <row r="90" spans="2:47" s="6" customFormat="1" ht="30" customHeight="1">
      <c r="B90" s="19"/>
      <c r="C90" s="60" t="s">
        <v>106</v>
      </c>
      <c r="N90" s="138">
        <f>ROUND($N$124,2)</f>
        <v>0</v>
      </c>
      <c r="O90" s="140"/>
      <c r="P90" s="140"/>
      <c r="Q90" s="140"/>
      <c r="R90" s="20"/>
      <c r="AU90" s="6" t="s">
        <v>107</v>
      </c>
    </row>
    <row r="91" spans="2:18" s="65" customFormat="1" ht="25.5" customHeight="1">
      <c r="B91" s="90"/>
      <c r="D91" s="91" t="s">
        <v>108</v>
      </c>
      <c r="N91" s="186">
        <f>ROUND($N$125,2)</f>
        <v>0</v>
      </c>
      <c r="O91" s="187"/>
      <c r="P91" s="187"/>
      <c r="Q91" s="187"/>
      <c r="R91" s="92"/>
    </row>
    <row r="92" spans="2:18" s="74" customFormat="1" ht="21" customHeight="1">
      <c r="B92" s="93"/>
      <c r="D92" s="76" t="s">
        <v>109</v>
      </c>
      <c r="N92" s="143">
        <f>ROUND($N$126,2)</f>
        <v>0</v>
      </c>
      <c r="O92" s="187"/>
      <c r="P92" s="187"/>
      <c r="Q92" s="187"/>
      <c r="R92" s="94"/>
    </row>
    <row r="93" spans="2:18" s="74" customFormat="1" ht="21" customHeight="1">
      <c r="B93" s="93"/>
      <c r="D93" s="76" t="s">
        <v>110</v>
      </c>
      <c r="N93" s="143">
        <f>ROUND($N$129,2)</f>
        <v>0</v>
      </c>
      <c r="O93" s="187"/>
      <c r="P93" s="187"/>
      <c r="Q93" s="187"/>
      <c r="R93" s="94"/>
    </row>
    <row r="94" spans="2:18" s="74" customFormat="1" ht="21" customHeight="1">
      <c r="B94" s="93"/>
      <c r="D94" s="76" t="s">
        <v>111</v>
      </c>
      <c r="N94" s="143">
        <f>ROUND($N$144,2)</f>
        <v>0</v>
      </c>
      <c r="O94" s="187"/>
      <c r="P94" s="187"/>
      <c r="Q94" s="187"/>
      <c r="R94" s="94"/>
    </row>
    <row r="95" spans="2:18" s="74" customFormat="1" ht="21" customHeight="1">
      <c r="B95" s="93"/>
      <c r="D95" s="76" t="s">
        <v>112</v>
      </c>
      <c r="N95" s="143">
        <f>ROUND($N$155,2)</f>
        <v>0</v>
      </c>
      <c r="O95" s="187"/>
      <c r="P95" s="187"/>
      <c r="Q95" s="187"/>
      <c r="R95" s="94"/>
    </row>
    <row r="96" spans="2:18" s="74" customFormat="1" ht="21" customHeight="1">
      <c r="B96" s="93"/>
      <c r="D96" s="76" t="s">
        <v>113</v>
      </c>
      <c r="N96" s="143">
        <f>ROUND($N$160,2)</f>
        <v>0</v>
      </c>
      <c r="O96" s="187"/>
      <c r="P96" s="187"/>
      <c r="Q96" s="187"/>
      <c r="R96" s="94"/>
    </row>
    <row r="97" spans="2:18" s="65" customFormat="1" ht="25.5" customHeight="1">
      <c r="B97" s="90"/>
      <c r="D97" s="91" t="s">
        <v>114</v>
      </c>
      <c r="N97" s="186">
        <f>ROUND($N$162,2)</f>
        <v>0</v>
      </c>
      <c r="O97" s="187"/>
      <c r="P97" s="187"/>
      <c r="Q97" s="187"/>
      <c r="R97" s="92"/>
    </row>
    <row r="98" spans="2:18" s="74" customFormat="1" ht="21" customHeight="1">
      <c r="B98" s="93"/>
      <c r="D98" s="76" t="s">
        <v>115</v>
      </c>
      <c r="N98" s="143">
        <f>ROUND($N$163,2)</f>
        <v>0</v>
      </c>
      <c r="O98" s="187"/>
      <c r="P98" s="187"/>
      <c r="Q98" s="187"/>
      <c r="R98" s="94"/>
    </row>
    <row r="99" spans="2:18" s="65" customFormat="1" ht="25.5" customHeight="1">
      <c r="B99" s="90"/>
      <c r="D99" s="91" t="s">
        <v>116</v>
      </c>
      <c r="N99" s="186">
        <f>ROUND($N$166,2)</f>
        <v>0</v>
      </c>
      <c r="O99" s="187"/>
      <c r="P99" s="187"/>
      <c r="Q99" s="187"/>
      <c r="R99" s="92"/>
    </row>
    <row r="100" spans="2:18" s="74" customFormat="1" ht="21" customHeight="1">
      <c r="B100" s="93"/>
      <c r="D100" s="76" t="s">
        <v>117</v>
      </c>
      <c r="N100" s="143">
        <f>ROUND($N$167,2)</f>
        <v>0</v>
      </c>
      <c r="O100" s="187"/>
      <c r="P100" s="187"/>
      <c r="Q100" s="187"/>
      <c r="R100" s="94"/>
    </row>
    <row r="101" spans="2:18" s="74" customFormat="1" ht="21" customHeight="1">
      <c r="B101" s="93"/>
      <c r="D101" s="76" t="s">
        <v>118</v>
      </c>
      <c r="N101" s="143">
        <f>ROUND($N$169,2)</f>
        <v>0</v>
      </c>
      <c r="O101" s="187"/>
      <c r="P101" s="187"/>
      <c r="Q101" s="187"/>
      <c r="R101" s="94"/>
    </row>
    <row r="102" spans="2:18" s="6" customFormat="1" ht="22.5" customHeight="1">
      <c r="B102" s="19"/>
      <c r="R102" s="20"/>
    </row>
    <row r="103" spans="2:21" s="6" customFormat="1" ht="30" customHeight="1">
      <c r="B103" s="19"/>
      <c r="C103" s="60" t="s">
        <v>119</v>
      </c>
      <c r="N103" s="138">
        <v>0</v>
      </c>
      <c r="O103" s="140"/>
      <c r="P103" s="140"/>
      <c r="Q103" s="140"/>
      <c r="R103" s="20"/>
      <c r="T103" s="95"/>
      <c r="U103" s="96" t="s">
        <v>35</v>
      </c>
    </row>
    <row r="104" spans="2:18" s="6" customFormat="1" ht="18.75" customHeight="1">
      <c r="B104" s="19"/>
      <c r="R104" s="20"/>
    </row>
    <row r="105" spans="2:18" s="6" customFormat="1" ht="30" customHeight="1">
      <c r="B105" s="19"/>
      <c r="C105" s="86" t="s">
        <v>92</v>
      </c>
      <c r="D105" s="28"/>
      <c r="E105" s="28"/>
      <c r="F105" s="28"/>
      <c r="G105" s="28"/>
      <c r="H105" s="28"/>
      <c r="I105" s="28"/>
      <c r="J105" s="28"/>
      <c r="K105" s="28"/>
      <c r="L105" s="141">
        <f>ROUND(SUM($N$90+$N$103),2)</f>
        <v>0</v>
      </c>
      <c r="M105" s="142"/>
      <c r="N105" s="142"/>
      <c r="O105" s="142"/>
      <c r="P105" s="142"/>
      <c r="Q105" s="142"/>
      <c r="R105" s="20"/>
    </row>
    <row r="106" spans="2:18" s="6" customFormat="1" ht="7.5" customHeight="1"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3"/>
    </row>
    <row r="110" spans="2:18" s="6" customFormat="1" ht="7.5" customHeight="1"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6"/>
    </row>
    <row r="111" spans="2:18" s="6" customFormat="1" ht="37.5" customHeight="1">
      <c r="B111" s="19"/>
      <c r="C111" s="164" t="s">
        <v>120</v>
      </c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20"/>
    </row>
    <row r="112" spans="2:18" s="6" customFormat="1" ht="7.5" customHeight="1">
      <c r="B112" s="19"/>
      <c r="R112" s="20"/>
    </row>
    <row r="113" spans="2:18" s="6" customFormat="1" ht="30.75" customHeight="1">
      <c r="B113" s="19"/>
      <c r="C113" s="16" t="s">
        <v>13</v>
      </c>
      <c r="F113" s="184" t="str">
        <f>$F$6</f>
        <v>MŠ Čínská</v>
      </c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R113" s="20"/>
    </row>
    <row r="114" spans="2:18" s="2" customFormat="1" ht="30.75" customHeight="1">
      <c r="B114" s="10"/>
      <c r="C114" s="16" t="s">
        <v>95</v>
      </c>
      <c r="F114" s="184" t="s">
        <v>96</v>
      </c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R114" s="11"/>
    </row>
    <row r="115" spans="2:18" s="2" customFormat="1" ht="30.75" customHeight="1">
      <c r="B115" s="10"/>
      <c r="C115" s="16" t="s">
        <v>97</v>
      </c>
      <c r="F115" s="184" t="s">
        <v>98</v>
      </c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R115" s="11"/>
    </row>
    <row r="116" spans="2:18" s="6" customFormat="1" ht="37.5" customHeight="1">
      <c r="B116" s="19"/>
      <c r="C116" s="49" t="s">
        <v>99</v>
      </c>
      <c r="F116" s="150" t="str">
        <f>$F$9</f>
        <v>01 - Zděný systém - soutěž</v>
      </c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R116" s="20"/>
    </row>
    <row r="117" spans="2:18" s="6" customFormat="1" ht="7.5" customHeight="1">
      <c r="B117" s="19"/>
      <c r="R117" s="20"/>
    </row>
    <row r="118" spans="2:18" s="6" customFormat="1" ht="18.75" customHeight="1">
      <c r="B118" s="19"/>
      <c r="C118" s="16" t="s">
        <v>19</v>
      </c>
      <c r="F118" s="14" t="str">
        <f>$F$11</f>
        <v> </v>
      </c>
      <c r="K118" s="16" t="s">
        <v>21</v>
      </c>
      <c r="M118" s="185" t="str">
        <f>IF($O$11="","",$O$11)</f>
        <v>18.07.2014</v>
      </c>
      <c r="N118" s="140"/>
      <c r="O118" s="140"/>
      <c r="P118" s="140"/>
      <c r="R118" s="20"/>
    </row>
    <row r="119" spans="2:18" s="6" customFormat="1" ht="7.5" customHeight="1">
      <c r="B119" s="19"/>
      <c r="R119" s="20"/>
    </row>
    <row r="120" spans="2:18" s="6" customFormat="1" ht="15.75" customHeight="1">
      <c r="B120" s="19"/>
      <c r="C120" s="16" t="s">
        <v>25</v>
      </c>
      <c r="F120" s="14" t="str">
        <f>$E$14</f>
        <v> </v>
      </c>
      <c r="K120" s="16" t="s">
        <v>29</v>
      </c>
      <c r="M120" s="151" t="str">
        <f>$E$20</f>
        <v> </v>
      </c>
      <c r="N120" s="140"/>
      <c r="O120" s="140"/>
      <c r="P120" s="140"/>
      <c r="Q120" s="140"/>
      <c r="R120" s="20"/>
    </row>
    <row r="121" spans="2:18" s="6" customFormat="1" ht="15" customHeight="1">
      <c r="B121" s="19"/>
      <c r="C121" s="16" t="s">
        <v>28</v>
      </c>
      <c r="F121" s="14" t="str">
        <f>IF($E$17="","",$E$17)</f>
        <v> </v>
      </c>
      <c r="K121" s="16" t="s">
        <v>31</v>
      </c>
      <c r="M121" s="151" t="str">
        <f>$E$23</f>
        <v> </v>
      </c>
      <c r="N121" s="140"/>
      <c r="O121" s="140"/>
      <c r="P121" s="140"/>
      <c r="Q121" s="140"/>
      <c r="R121" s="20"/>
    </row>
    <row r="122" spans="2:18" s="6" customFormat="1" ht="11.25" customHeight="1">
      <c r="B122" s="19"/>
      <c r="R122" s="20"/>
    </row>
    <row r="123" spans="2:27" s="97" customFormat="1" ht="30" customHeight="1">
      <c r="B123" s="98"/>
      <c r="C123" s="99" t="s">
        <v>121</v>
      </c>
      <c r="D123" s="100" t="s">
        <v>122</v>
      </c>
      <c r="E123" s="100" t="s">
        <v>53</v>
      </c>
      <c r="F123" s="180" t="s">
        <v>123</v>
      </c>
      <c r="G123" s="181"/>
      <c r="H123" s="181"/>
      <c r="I123" s="181"/>
      <c r="J123" s="100" t="s">
        <v>124</v>
      </c>
      <c r="K123" s="100" t="s">
        <v>125</v>
      </c>
      <c r="L123" s="180" t="s">
        <v>126</v>
      </c>
      <c r="M123" s="181"/>
      <c r="N123" s="180" t="s">
        <v>127</v>
      </c>
      <c r="O123" s="181"/>
      <c r="P123" s="181"/>
      <c r="Q123" s="182"/>
      <c r="R123" s="101"/>
      <c r="T123" s="55" t="s">
        <v>128</v>
      </c>
      <c r="U123" s="56" t="s">
        <v>35</v>
      </c>
      <c r="V123" s="56" t="s">
        <v>129</v>
      </c>
      <c r="W123" s="56" t="s">
        <v>130</v>
      </c>
      <c r="X123" s="56" t="s">
        <v>131</v>
      </c>
      <c r="Y123" s="56" t="s">
        <v>132</v>
      </c>
      <c r="Z123" s="56" t="s">
        <v>133</v>
      </c>
      <c r="AA123" s="57" t="s">
        <v>134</v>
      </c>
    </row>
    <row r="124" spans="2:63" s="6" customFormat="1" ht="30" customHeight="1">
      <c r="B124" s="19"/>
      <c r="C124" s="60" t="s">
        <v>101</v>
      </c>
      <c r="N124" s="183">
        <f>$BK$124</f>
        <v>0</v>
      </c>
      <c r="O124" s="140"/>
      <c r="P124" s="140"/>
      <c r="Q124" s="140"/>
      <c r="R124" s="20"/>
      <c r="T124" s="59"/>
      <c r="U124" s="33"/>
      <c r="V124" s="33"/>
      <c r="W124" s="102">
        <f>$W$125+$W$162+$W$166</f>
        <v>1612.677017</v>
      </c>
      <c r="X124" s="33"/>
      <c r="Y124" s="102">
        <f>$Y$125+$Y$162+$Y$166</f>
        <v>616.3770172600001</v>
      </c>
      <c r="Z124" s="33"/>
      <c r="AA124" s="103">
        <f>$AA$125+$AA$162+$AA$166</f>
        <v>0</v>
      </c>
      <c r="AT124" s="6" t="s">
        <v>70</v>
      </c>
      <c r="AU124" s="6" t="s">
        <v>107</v>
      </c>
      <c r="BK124" s="104">
        <f>$BK$125+$BK$162+$BK$166</f>
        <v>0</v>
      </c>
    </row>
    <row r="125" spans="2:63" s="105" customFormat="1" ht="37.5" customHeight="1">
      <c r="B125" s="106"/>
      <c r="D125" s="107" t="s">
        <v>108</v>
      </c>
      <c r="N125" s="170">
        <f>$BK$125</f>
        <v>0</v>
      </c>
      <c r="O125" s="171"/>
      <c r="P125" s="171"/>
      <c r="Q125" s="171"/>
      <c r="R125" s="109"/>
      <c r="T125" s="110"/>
      <c r="W125" s="111">
        <f>$W$126+$W$129+$W$144+$W$155+$W$160</f>
        <v>1599.889379</v>
      </c>
      <c r="Y125" s="111">
        <f>$Y$126+$Y$129+$Y$144+$Y$155+$Y$160</f>
        <v>616.1643418200001</v>
      </c>
      <c r="AA125" s="112">
        <f>$AA$126+$AA$129+$AA$144+$AA$155+$AA$160</f>
        <v>0</v>
      </c>
      <c r="AR125" s="108" t="s">
        <v>18</v>
      </c>
      <c r="AT125" s="108" t="s">
        <v>70</v>
      </c>
      <c r="AU125" s="108" t="s">
        <v>71</v>
      </c>
      <c r="AY125" s="108" t="s">
        <v>135</v>
      </c>
      <c r="BK125" s="113">
        <f>$BK$126+$BK$129+$BK$144+$BK$155+$BK$160</f>
        <v>0</v>
      </c>
    </row>
    <row r="126" spans="2:63" s="105" customFormat="1" ht="21" customHeight="1">
      <c r="B126" s="106"/>
      <c r="D126" s="114" t="s">
        <v>109</v>
      </c>
      <c r="N126" s="172">
        <f>$BK$126</f>
        <v>0</v>
      </c>
      <c r="O126" s="171"/>
      <c r="P126" s="171"/>
      <c r="Q126" s="171"/>
      <c r="R126" s="109"/>
      <c r="T126" s="110"/>
      <c r="W126" s="111">
        <f>SUM($W$127:$W$128)</f>
        <v>6.33704</v>
      </c>
      <c r="Y126" s="111">
        <f>SUM($Y$127:$Y$128)</f>
        <v>0.01155248</v>
      </c>
      <c r="AA126" s="112">
        <f>SUM($AA$127:$AA$128)</f>
        <v>0</v>
      </c>
      <c r="AR126" s="108" t="s">
        <v>18</v>
      </c>
      <c r="AT126" s="108" t="s">
        <v>70</v>
      </c>
      <c r="AU126" s="108" t="s">
        <v>18</v>
      </c>
      <c r="AY126" s="108" t="s">
        <v>135</v>
      </c>
      <c r="BK126" s="113">
        <f>SUM($BK$127:$BK$128)</f>
        <v>0</v>
      </c>
    </row>
    <row r="127" spans="2:64" s="6" customFormat="1" ht="15.75" customHeight="1">
      <c r="B127" s="19"/>
      <c r="C127" s="115" t="s">
        <v>18</v>
      </c>
      <c r="D127" s="115" t="s">
        <v>136</v>
      </c>
      <c r="E127" s="116" t="s">
        <v>137</v>
      </c>
      <c r="F127" s="174" t="s">
        <v>138</v>
      </c>
      <c r="G127" s="175"/>
      <c r="H127" s="175"/>
      <c r="I127" s="175"/>
      <c r="J127" s="117" t="s">
        <v>139</v>
      </c>
      <c r="K127" s="118">
        <v>11.216</v>
      </c>
      <c r="L127" s="176"/>
      <c r="M127" s="175"/>
      <c r="N127" s="176">
        <f>ROUND($L$127*$K$127,2)</f>
        <v>0</v>
      </c>
      <c r="O127" s="175"/>
      <c r="P127" s="175"/>
      <c r="Q127" s="175"/>
      <c r="R127" s="20"/>
      <c r="T127" s="119"/>
      <c r="U127" s="26" t="s">
        <v>36</v>
      </c>
      <c r="V127" s="120">
        <v>0.364</v>
      </c>
      <c r="W127" s="120">
        <f>$V$127*$K$127</f>
        <v>4.082624</v>
      </c>
      <c r="X127" s="120">
        <v>0.00103</v>
      </c>
      <c r="Y127" s="120">
        <f>$X$127*$K$127</f>
        <v>0.01155248</v>
      </c>
      <c r="Z127" s="120">
        <v>0</v>
      </c>
      <c r="AA127" s="121">
        <f>$Z$127*$K$127</f>
        <v>0</v>
      </c>
      <c r="AR127" s="6" t="s">
        <v>87</v>
      </c>
      <c r="AT127" s="6" t="s">
        <v>136</v>
      </c>
      <c r="AU127" s="6" t="s">
        <v>79</v>
      </c>
      <c r="AY127" s="6" t="s">
        <v>135</v>
      </c>
      <c r="BE127" s="122">
        <f>IF($U$127="základní",$N$127,0)</f>
        <v>0</v>
      </c>
      <c r="BF127" s="122">
        <f>IF($U$127="snížená",$N$127,0)</f>
        <v>0</v>
      </c>
      <c r="BG127" s="122">
        <f>IF($U$127="zákl. přenesená",$N$127,0)</f>
        <v>0</v>
      </c>
      <c r="BH127" s="122">
        <f>IF($U$127="sníž. přenesená",$N$127,0)</f>
        <v>0</v>
      </c>
      <c r="BI127" s="122">
        <f>IF($U$127="nulová",$N$127,0)</f>
        <v>0</v>
      </c>
      <c r="BJ127" s="6" t="s">
        <v>18</v>
      </c>
      <c r="BK127" s="122">
        <f>ROUND($L$127*$K$127,2)</f>
        <v>0</v>
      </c>
      <c r="BL127" s="6" t="s">
        <v>87</v>
      </c>
    </row>
    <row r="128" spans="2:64" s="6" customFormat="1" ht="15.75" customHeight="1">
      <c r="B128" s="19"/>
      <c r="C128" s="115" t="s">
        <v>79</v>
      </c>
      <c r="D128" s="115" t="s">
        <v>136</v>
      </c>
      <c r="E128" s="116" t="s">
        <v>140</v>
      </c>
      <c r="F128" s="174" t="s">
        <v>141</v>
      </c>
      <c r="G128" s="175"/>
      <c r="H128" s="175"/>
      <c r="I128" s="175"/>
      <c r="J128" s="117" t="s">
        <v>139</v>
      </c>
      <c r="K128" s="118">
        <v>11.216</v>
      </c>
      <c r="L128" s="176"/>
      <c r="M128" s="175"/>
      <c r="N128" s="176">
        <f>ROUND($L$128*$K$128,2)</f>
        <v>0</v>
      </c>
      <c r="O128" s="175"/>
      <c r="P128" s="175"/>
      <c r="Q128" s="175"/>
      <c r="R128" s="20"/>
      <c r="T128" s="119"/>
      <c r="U128" s="26" t="s">
        <v>36</v>
      </c>
      <c r="V128" s="120">
        <v>0.201</v>
      </c>
      <c r="W128" s="120">
        <f>$V$128*$K$128</f>
        <v>2.254416</v>
      </c>
      <c r="X128" s="120">
        <v>0</v>
      </c>
      <c r="Y128" s="120">
        <f>$X$128*$K$128</f>
        <v>0</v>
      </c>
      <c r="Z128" s="120">
        <v>0</v>
      </c>
      <c r="AA128" s="121">
        <f>$Z$128*$K$128</f>
        <v>0</v>
      </c>
      <c r="AR128" s="6" t="s">
        <v>87</v>
      </c>
      <c r="AT128" s="6" t="s">
        <v>136</v>
      </c>
      <c r="AU128" s="6" t="s">
        <v>79</v>
      </c>
      <c r="AY128" s="6" t="s">
        <v>135</v>
      </c>
      <c r="BE128" s="122">
        <f>IF($U$128="základní",$N$128,0)</f>
        <v>0</v>
      </c>
      <c r="BF128" s="122">
        <f>IF($U$128="snížená",$N$128,0)</f>
        <v>0</v>
      </c>
      <c r="BG128" s="122">
        <f>IF($U$128="zákl. přenesená",$N$128,0)</f>
        <v>0</v>
      </c>
      <c r="BH128" s="122">
        <f>IF($U$128="sníž. přenesená",$N$128,0)</f>
        <v>0</v>
      </c>
      <c r="BI128" s="122">
        <f>IF($U$128="nulová",$N$128,0)</f>
        <v>0</v>
      </c>
      <c r="BJ128" s="6" t="s">
        <v>18</v>
      </c>
      <c r="BK128" s="122">
        <f>ROUND($L$128*$K$128,2)</f>
        <v>0</v>
      </c>
      <c r="BL128" s="6" t="s">
        <v>87</v>
      </c>
    </row>
    <row r="129" spans="2:63" s="105" customFormat="1" ht="30.75" customHeight="1">
      <c r="B129" s="106"/>
      <c r="D129" s="114" t="s">
        <v>110</v>
      </c>
      <c r="N129" s="172">
        <f>$BK$129</f>
        <v>0</v>
      </c>
      <c r="O129" s="171"/>
      <c r="P129" s="171"/>
      <c r="Q129" s="171"/>
      <c r="R129" s="109"/>
      <c r="T129" s="110"/>
      <c r="W129" s="111">
        <f>SUM($W$130:$W$143)</f>
        <v>591.6025629999999</v>
      </c>
      <c r="Y129" s="111">
        <f>SUM($Y$130:$Y$143)</f>
        <v>167.98172061000005</v>
      </c>
      <c r="AA129" s="112">
        <f>SUM($AA$130:$AA$143)</f>
        <v>0</v>
      </c>
      <c r="AR129" s="108" t="s">
        <v>18</v>
      </c>
      <c r="AT129" s="108" t="s">
        <v>70</v>
      </c>
      <c r="AU129" s="108" t="s">
        <v>18</v>
      </c>
      <c r="AY129" s="108" t="s">
        <v>135</v>
      </c>
      <c r="BK129" s="113">
        <f>SUM($BK$130:$BK$143)</f>
        <v>0</v>
      </c>
    </row>
    <row r="130" spans="2:64" s="6" customFormat="1" ht="39" customHeight="1">
      <c r="B130" s="19"/>
      <c r="C130" s="115" t="s">
        <v>83</v>
      </c>
      <c r="D130" s="115" t="s">
        <v>136</v>
      </c>
      <c r="E130" s="116" t="s">
        <v>142</v>
      </c>
      <c r="F130" s="174" t="s">
        <v>143</v>
      </c>
      <c r="G130" s="175"/>
      <c r="H130" s="175"/>
      <c r="I130" s="175"/>
      <c r="J130" s="117" t="s">
        <v>139</v>
      </c>
      <c r="K130" s="118">
        <v>113.248</v>
      </c>
      <c r="L130" s="176"/>
      <c r="M130" s="175"/>
      <c r="N130" s="176">
        <f>ROUND($L$130*$K$130,2)</f>
        <v>0</v>
      </c>
      <c r="O130" s="175"/>
      <c r="P130" s="175"/>
      <c r="Q130" s="175"/>
      <c r="R130" s="20"/>
      <c r="T130" s="119"/>
      <c r="U130" s="26" t="s">
        <v>36</v>
      </c>
      <c r="V130" s="120">
        <v>0.602</v>
      </c>
      <c r="W130" s="120">
        <f>$V$130*$K$130</f>
        <v>68.175296</v>
      </c>
      <c r="X130" s="120">
        <v>0.15254</v>
      </c>
      <c r="Y130" s="120">
        <f>$X$130*$K$130</f>
        <v>17.27484992</v>
      </c>
      <c r="Z130" s="120">
        <v>0</v>
      </c>
      <c r="AA130" s="121">
        <f>$Z$130*$K$130</f>
        <v>0</v>
      </c>
      <c r="AR130" s="6" t="s">
        <v>87</v>
      </c>
      <c r="AT130" s="6" t="s">
        <v>136</v>
      </c>
      <c r="AU130" s="6" t="s">
        <v>79</v>
      </c>
      <c r="AY130" s="6" t="s">
        <v>135</v>
      </c>
      <c r="BE130" s="122">
        <f>IF($U$130="základní",$N$130,0)</f>
        <v>0</v>
      </c>
      <c r="BF130" s="122">
        <f>IF($U$130="snížená",$N$130,0)</f>
        <v>0</v>
      </c>
      <c r="BG130" s="122">
        <f>IF($U$130="zákl. přenesená",$N$130,0)</f>
        <v>0</v>
      </c>
      <c r="BH130" s="122">
        <f>IF($U$130="sníž. přenesená",$N$130,0)</f>
        <v>0</v>
      </c>
      <c r="BI130" s="122">
        <f>IF($U$130="nulová",$N$130,0)</f>
        <v>0</v>
      </c>
      <c r="BJ130" s="6" t="s">
        <v>18</v>
      </c>
      <c r="BK130" s="122">
        <f>ROUND($L$130*$K$130,2)</f>
        <v>0</v>
      </c>
      <c r="BL130" s="6" t="s">
        <v>87</v>
      </c>
    </row>
    <row r="131" spans="2:64" s="6" customFormat="1" ht="39" customHeight="1">
      <c r="B131" s="19"/>
      <c r="C131" s="115" t="s">
        <v>87</v>
      </c>
      <c r="D131" s="115" t="s">
        <v>136</v>
      </c>
      <c r="E131" s="116" t="s">
        <v>144</v>
      </c>
      <c r="F131" s="174" t="s">
        <v>145</v>
      </c>
      <c r="G131" s="175"/>
      <c r="H131" s="175"/>
      <c r="I131" s="175"/>
      <c r="J131" s="117" t="s">
        <v>139</v>
      </c>
      <c r="K131" s="118">
        <v>444.099</v>
      </c>
      <c r="L131" s="176"/>
      <c r="M131" s="175"/>
      <c r="N131" s="176">
        <f>ROUND($L$131*$K$131,2)</f>
        <v>0</v>
      </c>
      <c r="O131" s="175"/>
      <c r="P131" s="175"/>
      <c r="Q131" s="175"/>
      <c r="R131" s="20"/>
      <c r="T131" s="119"/>
      <c r="U131" s="26" t="s">
        <v>36</v>
      </c>
      <c r="V131" s="120">
        <v>0.69</v>
      </c>
      <c r="W131" s="120">
        <f>$V$131*$K$131</f>
        <v>306.42830999999995</v>
      </c>
      <c r="X131" s="120">
        <v>0.2209</v>
      </c>
      <c r="Y131" s="120">
        <f>$X$131*$K$131</f>
        <v>98.1014691</v>
      </c>
      <c r="Z131" s="120">
        <v>0</v>
      </c>
      <c r="AA131" s="121">
        <f>$Z$131*$K$131</f>
        <v>0</v>
      </c>
      <c r="AR131" s="6" t="s">
        <v>87</v>
      </c>
      <c r="AT131" s="6" t="s">
        <v>136</v>
      </c>
      <c r="AU131" s="6" t="s">
        <v>79</v>
      </c>
      <c r="AY131" s="6" t="s">
        <v>135</v>
      </c>
      <c r="BE131" s="122">
        <f>IF($U$131="základní",$N$131,0)</f>
        <v>0</v>
      </c>
      <c r="BF131" s="122">
        <f>IF($U$131="snížená",$N$131,0)</f>
        <v>0</v>
      </c>
      <c r="BG131" s="122">
        <f>IF($U$131="zákl. přenesená",$N$131,0)</f>
        <v>0</v>
      </c>
      <c r="BH131" s="122">
        <f>IF($U$131="sníž. přenesená",$N$131,0)</f>
        <v>0</v>
      </c>
      <c r="BI131" s="122">
        <f>IF($U$131="nulová",$N$131,0)</f>
        <v>0</v>
      </c>
      <c r="BJ131" s="6" t="s">
        <v>18</v>
      </c>
      <c r="BK131" s="122">
        <f>ROUND($L$131*$K$131,2)</f>
        <v>0</v>
      </c>
      <c r="BL131" s="6" t="s">
        <v>87</v>
      </c>
    </row>
    <row r="132" spans="2:64" s="6" customFormat="1" ht="39" customHeight="1">
      <c r="B132" s="19"/>
      <c r="C132" s="115" t="s">
        <v>146</v>
      </c>
      <c r="D132" s="115" t="s">
        <v>136</v>
      </c>
      <c r="E132" s="116" t="s">
        <v>147</v>
      </c>
      <c r="F132" s="174" t="s">
        <v>148</v>
      </c>
      <c r="G132" s="175"/>
      <c r="H132" s="175"/>
      <c r="I132" s="175"/>
      <c r="J132" s="117" t="s">
        <v>139</v>
      </c>
      <c r="K132" s="118">
        <v>121.233</v>
      </c>
      <c r="L132" s="176"/>
      <c r="M132" s="175"/>
      <c r="N132" s="176">
        <f>ROUND($L$132*$K$132,2)</f>
        <v>0</v>
      </c>
      <c r="O132" s="175"/>
      <c r="P132" s="175"/>
      <c r="Q132" s="175"/>
      <c r="R132" s="20"/>
      <c r="T132" s="119"/>
      <c r="U132" s="26" t="s">
        <v>36</v>
      </c>
      <c r="V132" s="120">
        <v>0.83</v>
      </c>
      <c r="W132" s="120">
        <f>$V$132*$K$132</f>
        <v>100.62339</v>
      </c>
      <c r="X132" s="120">
        <v>0.26119</v>
      </c>
      <c r="Y132" s="120">
        <f>$X$132*$K$132</f>
        <v>31.66484727</v>
      </c>
      <c r="Z132" s="120">
        <v>0</v>
      </c>
      <c r="AA132" s="121">
        <f>$Z$132*$K$132</f>
        <v>0</v>
      </c>
      <c r="AR132" s="6" t="s">
        <v>87</v>
      </c>
      <c r="AT132" s="6" t="s">
        <v>136</v>
      </c>
      <c r="AU132" s="6" t="s">
        <v>79</v>
      </c>
      <c r="AY132" s="6" t="s">
        <v>135</v>
      </c>
      <c r="BE132" s="122">
        <f>IF($U$132="základní",$N$132,0)</f>
        <v>0</v>
      </c>
      <c r="BF132" s="122">
        <f>IF($U$132="snížená",$N$132,0)</f>
        <v>0</v>
      </c>
      <c r="BG132" s="122">
        <f>IF($U$132="zákl. přenesená",$N$132,0)</f>
        <v>0</v>
      </c>
      <c r="BH132" s="122">
        <f>IF($U$132="sníž. přenesená",$N$132,0)</f>
        <v>0</v>
      </c>
      <c r="BI132" s="122">
        <f>IF($U$132="nulová",$N$132,0)</f>
        <v>0</v>
      </c>
      <c r="BJ132" s="6" t="s">
        <v>18</v>
      </c>
      <c r="BK132" s="122">
        <f>ROUND($L$132*$K$132,2)</f>
        <v>0</v>
      </c>
      <c r="BL132" s="6" t="s">
        <v>87</v>
      </c>
    </row>
    <row r="133" spans="2:64" s="6" customFormat="1" ht="15.75" customHeight="1">
      <c r="B133" s="19"/>
      <c r="C133" s="115" t="s">
        <v>149</v>
      </c>
      <c r="D133" s="115" t="s">
        <v>136</v>
      </c>
      <c r="E133" s="116" t="s">
        <v>150</v>
      </c>
      <c r="F133" s="174" t="s">
        <v>151</v>
      </c>
      <c r="G133" s="175"/>
      <c r="H133" s="175"/>
      <c r="I133" s="175"/>
      <c r="J133" s="117" t="s">
        <v>152</v>
      </c>
      <c r="K133" s="118">
        <v>1</v>
      </c>
      <c r="L133" s="176"/>
      <c r="M133" s="175"/>
      <c r="N133" s="176">
        <f>ROUND($L$133*$K$133,2)</f>
        <v>0</v>
      </c>
      <c r="O133" s="175"/>
      <c r="P133" s="175"/>
      <c r="Q133" s="175"/>
      <c r="R133" s="20"/>
      <c r="T133" s="119"/>
      <c r="U133" s="26" t="s">
        <v>36</v>
      </c>
      <c r="V133" s="120">
        <v>0.238</v>
      </c>
      <c r="W133" s="120">
        <f>$V$133*$K$133</f>
        <v>0.238</v>
      </c>
      <c r="X133" s="120">
        <v>0.01828</v>
      </c>
      <c r="Y133" s="120">
        <f>$X$133*$K$133</f>
        <v>0.01828</v>
      </c>
      <c r="Z133" s="120">
        <v>0</v>
      </c>
      <c r="AA133" s="121">
        <f>$Z$133*$K$133</f>
        <v>0</v>
      </c>
      <c r="AR133" s="6" t="s">
        <v>87</v>
      </c>
      <c r="AT133" s="6" t="s">
        <v>136</v>
      </c>
      <c r="AU133" s="6" t="s">
        <v>79</v>
      </c>
      <c r="AY133" s="6" t="s">
        <v>135</v>
      </c>
      <c r="BE133" s="122">
        <f>IF($U$133="základní",$N$133,0)</f>
        <v>0</v>
      </c>
      <c r="BF133" s="122">
        <f>IF($U$133="snížená",$N$133,0)</f>
        <v>0</v>
      </c>
      <c r="BG133" s="122">
        <f>IF($U$133="zákl. přenesená",$N$133,0)</f>
        <v>0</v>
      </c>
      <c r="BH133" s="122">
        <f>IF($U$133="sníž. přenesená",$N$133,0)</f>
        <v>0</v>
      </c>
      <c r="BI133" s="122">
        <f>IF($U$133="nulová",$N$133,0)</f>
        <v>0</v>
      </c>
      <c r="BJ133" s="6" t="s">
        <v>18</v>
      </c>
      <c r="BK133" s="122">
        <f>ROUND($L$133*$K$133,2)</f>
        <v>0</v>
      </c>
      <c r="BL133" s="6" t="s">
        <v>87</v>
      </c>
    </row>
    <row r="134" spans="2:64" s="6" customFormat="1" ht="15.75" customHeight="1">
      <c r="B134" s="19"/>
      <c r="C134" s="115" t="s">
        <v>153</v>
      </c>
      <c r="D134" s="115" t="s">
        <v>136</v>
      </c>
      <c r="E134" s="116" t="s">
        <v>154</v>
      </c>
      <c r="F134" s="174" t="s">
        <v>155</v>
      </c>
      <c r="G134" s="175"/>
      <c r="H134" s="175"/>
      <c r="I134" s="175"/>
      <c r="J134" s="117" t="s">
        <v>152</v>
      </c>
      <c r="K134" s="118">
        <v>1</v>
      </c>
      <c r="L134" s="176"/>
      <c r="M134" s="175"/>
      <c r="N134" s="176">
        <f>ROUND($L$134*$K$134,2)</f>
        <v>0</v>
      </c>
      <c r="O134" s="175"/>
      <c r="P134" s="175"/>
      <c r="Q134" s="175"/>
      <c r="R134" s="20"/>
      <c r="T134" s="119"/>
      <c r="U134" s="26" t="s">
        <v>36</v>
      </c>
      <c r="V134" s="120">
        <v>0.323</v>
      </c>
      <c r="W134" s="120">
        <f>$V$134*$K$134</f>
        <v>0.323</v>
      </c>
      <c r="X134" s="120">
        <v>0.02762</v>
      </c>
      <c r="Y134" s="120">
        <f>$X$134*$K$134</f>
        <v>0.02762</v>
      </c>
      <c r="Z134" s="120">
        <v>0</v>
      </c>
      <c r="AA134" s="121">
        <f>$Z$134*$K$134</f>
        <v>0</v>
      </c>
      <c r="AR134" s="6" t="s">
        <v>87</v>
      </c>
      <c r="AT134" s="6" t="s">
        <v>136</v>
      </c>
      <c r="AU134" s="6" t="s">
        <v>79</v>
      </c>
      <c r="AY134" s="6" t="s">
        <v>135</v>
      </c>
      <c r="BE134" s="122">
        <f>IF($U$134="základní",$N$134,0)</f>
        <v>0</v>
      </c>
      <c r="BF134" s="122">
        <f>IF($U$134="snížená",$N$134,0)</f>
        <v>0</v>
      </c>
      <c r="BG134" s="122">
        <f>IF($U$134="zákl. přenesená",$N$134,0)</f>
        <v>0</v>
      </c>
      <c r="BH134" s="122">
        <f>IF($U$134="sníž. přenesená",$N$134,0)</f>
        <v>0</v>
      </c>
      <c r="BI134" s="122">
        <f>IF($U$134="nulová",$N$134,0)</f>
        <v>0</v>
      </c>
      <c r="BJ134" s="6" t="s">
        <v>18</v>
      </c>
      <c r="BK134" s="122">
        <f>ROUND($L$134*$K$134,2)</f>
        <v>0</v>
      </c>
      <c r="BL134" s="6" t="s">
        <v>87</v>
      </c>
    </row>
    <row r="135" spans="2:64" s="6" customFormat="1" ht="15.75" customHeight="1">
      <c r="B135" s="19"/>
      <c r="C135" s="115" t="s">
        <v>156</v>
      </c>
      <c r="D135" s="115" t="s">
        <v>136</v>
      </c>
      <c r="E135" s="116" t="s">
        <v>157</v>
      </c>
      <c r="F135" s="174" t="s">
        <v>158</v>
      </c>
      <c r="G135" s="175"/>
      <c r="H135" s="175"/>
      <c r="I135" s="175"/>
      <c r="J135" s="117" t="s">
        <v>152</v>
      </c>
      <c r="K135" s="118">
        <v>24</v>
      </c>
      <c r="L135" s="176"/>
      <c r="M135" s="175"/>
      <c r="N135" s="176">
        <f>ROUND($L$135*$K$135,2)</f>
        <v>0</v>
      </c>
      <c r="O135" s="175"/>
      <c r="P135" s="175"/>
      <c r="Q135" s="175"/>
      <c r="R135" s="20"/>
      <c r="T135" s="119"/>
      <c r="U135" s="26" t="s">
        <v>36</v>
      </c>
      <c r="V135" s="120">
        <v>0.253</v>
      </c>
      <c r="W135" s="120">
        <f>$V$135*$K$135</f>
        <v>6.072</v>
      </c>
      <c r="X135" s="120">
        <v>0.04645</v>
      </c>
      <c r="Y135" s="120">
        <f>$X$135*$K$135</f>
        <v>1.1148</v>
      </c>
      <c r="Z135" s="120">
        <v>0</v>
      </c>
      <c r="AA135" s="121">
        <f>$Z$135*$K$135</f>
        <v>0</v>
      </c>
      <c r="AR135" s="6" t="s">
        <v>87</v>
      </c>
      <c r="AT135" s="6" t="s">
        <v>136</v>
      </c>
      <c r="AU135" s="6" t="s">
        <v>79</v>
      </c>
      <c r="AY135" s="6" t="s">
        <v>135</v>
      </c>
      <c r="BE135" s="122">
        <f>IF($U$135="základní",$N$135,0)</f>
        <v>0</v>
      </c>
      <c r="BF135" s="122">
        <f>IF($U$135="snížená",$N$135,0)</f>
        <v>0</v>
      </c>
      <c r="BG135" s="122">
        <f>IF($U$135="zákl. přenesená",$N$135,0)</f>
        <v>0</v>
      </c>
      <c r="BH135" s="122">
        <f>IF($U$135="sníž. přenesená",$N$135,0)</f>
        <v>0</v>
      </c>
      <c r="BI135" s="122">
        <f>IF($U$135="nulová",$N$135,0)</f>
        <v>0</v>
      </c>
      <c r="BJ135" s="6" t="s">
        <v>18</v>
      </c>
      <c r="BK135" s="122">
        <f>ROUND($L$135*$K$135,2)</f>
        <v>0</v>
      </c>
      <c r="BL135" s="6" t="s">
        <v>87</v>
      </c>
    </row>
    <row r="136" spans="2:64" s="6" customFormat="1" ht="15.75" customHeight="1">
      <c r="B136" s="19"/>
      <c r="C136" s="115" t="s">
        <v>159</v>
      </c>
      <c r="D136" s="115" t="s">
        <v>136</v>
      </c>
      <c r="E136" s="116" t="s">
        <v>160</v>
      </c>
      <c r="F136" s="174" t="s">
        <v>161</v>
      </c>
      <c r="G136" s="175"/>
      <c r="H136" s="175"/>
      <c r="I136" s="175"/>
      <c r="J136" s="117" t="s">
        <v>152</v>
      </c>
      <c r="K136" s="118">
        <v>8</v>
      </c>
      <c r="L136" s="176"/>
      <c r="M136" s="175"/>
      <c r="N136" s="176">
        <f>ROUND($L$136*$K$136,2)</f>
        <v>0</v>
      </c>
      <c r="O136" s="175"/>
      <c r="P136" s="175"/>
      <c r="Q136" s="175"/>
      <c r="R136" s="20"/>
      <c r="T136" s="119"/>
      <c r="U136" s="26" t="s">
        <v>36</v>
      </c>
      <c r="V136" s="120">
        <v>0.26</v>
      </c>
      <c r="W136" s="120">
        <f>$V$136*$K$136</f>
        <v>2.08</v>
      </c>
      <c r="X136" s="120">
        <v>0.05563</v>
      </c>
      <c r="Y136" s="120">
        <f>$X$136*$K$136</f>
        <v>0.44504</v>
      </c>
      <c r="Z136" s="120">
        <v>0</v>
      </c>
      <c r="AA136" s="121">
        <f>$Z$136*$K$136</f>
        <v>0</v>
      </c>
      <c r="AR136" s="6" t="s">
        <v>87</v>
      </c>
      <c r="AT136" s="6" t="s">
        <v>136</v>
      </c>
      <c r="AU136" s="6" t="s">
        <v>79</v>
      </c>
      <c r="AY136" s="6" t="s">
        <v>135</v>
      </c>
      <c r="BE136" s="122">
        <f>IF($U$136="základní",$N$136,0)</f>
        <v>0</v>
      </c>
      <c r="BF136" s="122">
        <f>IF($U$136="snížená",$N$136,0)</f>
        <v>0</v>
      </c>
      <c r="BG136" s="122">
        <f>IF($U$136="zákl. přenesená",$N$136,0)</f>
        <v>0</v>
      </c>
      <c r="BH136" s="122">
        <f>IF($U$136="sníž. přenesená",$N$136,0)</f>
        <v>0</v>
      </c>
      <c r="BI136" s="122">
        <f>IF($U$136="nulová",$N$136,0)</f>
        <v>0</v>
      </c>
      <c r="BJ136" s="6" t="s">
        <v>18</v>
      </c>
      <c r="BK136" s="122">
        <f>ROUND($L$136*$K$136,2)</f>
        <v>0</v>
      </c>
      <c r="BL136" s="6" t="s">
        <v>87</v>
      </c>
    </row>
    <row r="137" spans="2:64" s="6" customFormat="1" ht="15.75" customHeight="1">
      <c r="B137" s="19"/>
      <c r="C137" s="115" t="s">
        <v>23</v>
      </c>
      <c r="D137" s="115" t="s">
        <v>136</v>
      </c>
      <c r="E137" s="116" t="s">
        <v>162</v>
      </c>
      <c r="F137" s="174" t="s">
        <v>163</v>
      </c>
      <c r="G137" s="175"/>
      <c r="H137" s="175"/>
      <c r="I137" s="175"/>
      <c r="J137" s="117" t="s">
        <v>152</v>
      </c>
      <c r="K137" s="118">
        <v>1</v>
      </c>
      <c r="L137" s="176"/>
      <c r="M137" s="175"/>
      <c r="N137" s="176">
        <f>ROUND($L$137*$K$137,2)</f>
        <v>0</v>
      </c>
      <c r="O137" s="175"/>
      <c r="P137" s="175"/>
      <c r="Q137" s="175"/>
      <c r="R137" s="20"/>
      <c r="T137" s="119"/>
      <c r="U137" s="26" t="s">
        <v>36</v>
      </c>
      <c r="V137" s="120">
        <v>0.25</v>
      </c>
      <c r="W137" s="120">
        <f>$V$137*$K$137</f>
        <v>0.25</v>
      </c>
      <c r="X137" s="120">
        <v>0.02192</v>
      </c>
      <c r="Y137" s="120">
        <f>$X$137*$K$137</f>
        <v>0.02192</v>
      </c>
      <c r="Z137" s="120">
        <v>0</v>
      </c>
      <c r="AA137" s="121">
        <f>$Z$137*$K$137</f>
        <v>0</v>
      </c>
      <c r="AR137" s="6" t="s">
        <v>87</v>
      </c>
      <c r="AT137" s="6" t="s">
        <v>136</v>
      </c>
      <c r="AU137" s="6" t="s">
        <v>79</v>
      </c>
      <c r="AY137" s="6" t="s">
        <v>135</v>
      </c>
      <c r="BE137" s="122">
        <f>IF($U$137="základní",$N$137,0)</f>
        <v>0</v>
      </c>
      <c r="BF137" s="122">
        <f>IF($U$137="snížená",$N$137,0)</f>
        <v>0</v>
      </c>
      <c r="BG137" s="122">
        <f>IF($U$137="zákl. přenesená",$N$137,0)</f>
        <v>0</v>
      </c>
      <c r="BH137" s="122">
        <f>IF($U$137="sníž. přenesená",$N$137,0)</f>
        <v>0</v>
      </c>
      <c r="BI137" s="122">
        <f>IF($U$137="nulová",$N$137,0)</f>
        <v>0</v>
      </c>
      <c r="BJ137" s="6" t="s">
        <v>18</v>
      </c>
      <c r="BK137" s="122">
        <f>ROUND($L$137*$K$137,2)</f>
        <v>0</v>
      </c>
      <c r="BL137" s="6" t="s">
        <v>87</v>
      </c>
    </row>
    <row r="138" spans="2:64" s="6" customFormat="1" ht="15.75" customHeight="1">
      <c r="B138" s="19"/>
      <c r="C138" s="115" t="s">
        <v>164</v>
      </c>
      <c r="D138" s="115" t="s">
        <v>136</v>
      </c>
      <c r="E138" s="116" t="s">
        <v>165</v>
      </c>
      <c r="F138" s="174" t="s">
        <v>166</v>
      </c>
      <c r="G138" s="175"/>
      <c r="H138" s="175"/>
      <c r="I138" s="175"/>
      <c r="J138" s="117" t="s">
        <v>152</v>
      </c>
      <c r="K138" s="118">
        <v>3</v>
      </c>
      <c r="L138" s="176"/>
      <c r="M138" s="175"/>
      <c r="N138" s="176">
        <f>ROUND($L$138*$K$138,2)</f>
        <v>0</v>
      </c>
      <c r="O138" s="175"/>
      <c r="P138" s="175"/>
      <c r="Q138" s="175"/>
      <c r="R138" s="20"/>
      <c r="T138" s="119"/>
      <c r="U138" s="26" t="s">
        <v>36</v>
      </c>
      <c r="V138" s="120">
        <v>0.334</v>
      </c>
      <c r="W138" s="120">
        <f>$V$138*$K$138</f>
        <v>1.002</v>
      </c>
      <c r="X138" s="120">
        <v>0.02771</v>
      </c>
      <c r="Y138" s="120">
        <f>$X$138*$K$138</f>
        <v>0.08313</v>
      </c>
      <c r="Z138" s="120">
        <v>0</v>
      </c>
      <c r="AA138" s="121">
        <f>$Z$138*$K$138</f>
        <v>0</v>
      </c>
      <c r="AR138" s="6" t="s">
        <v>87</v>
      </c>
      <c r="AT138" s="6" t="s">
        <v>136</v>
      </c>
      <c r="AU138" s="6" t="s">
        <v>79</v>
      </c>
      <c r="AY138" s="6" t="s">
        <v>135</v>
      </c>
      <c r="BE138" s="122">
        <f>IF($U$138="základní",$N$138,0)</f>
        <v>0</v>
      </c>
      <c r="BF138" s="122">
        <f>IF($U$138="snížená",$N$138,0)</f>
        <v>0</v>
      </c>
      <c r="BG138" s="122">
        <f>IF($U$138="zákl. přenesená",$N$138,0)</f>
        <v>0</v>
      </c>
      <c r="BH138" s="122">
        <f>IF($U$138="sníž. přenesená",$N$138,0)</f>
        <v>0</v>
      </c>
      <c r="BI138" s="122">
        <f>IF($U$138="nulová",$N$138,0)</f>
        <v>0</v>
      </c>
      <c r="BJ138" s="6" t="s">
        <v>18</v>
      </c>
      <c r="BK138" s="122">
        <f>ROUND($L$138*$K$138,2)</f>
        <v>0</v>
      </c>
      <c r="BL138" s="6" t="s">
        <v>87</v>
      </c>
    </row>
    <row r="139" spans="2:64" s="6" customFormat="1" ht="27" customHeight="1">
      <c r="B139" s="19"/>
      <c r="C139" s="115" t="s">
        <v>167</v>
      </c>
      <c r="D139" s="115" t="s">
        <v>136</v>
      </c>
      <c r="E139" s="116" t="s">
        <v>168</v>
      </c>
      <c r="F139" s="174" t="s">
        <v>169</v>
      </c>
      <c r="G139" s="175"/>
      <c r="H139" s="175"/>
      <c r="I139" s="175"/>
      <c r="J139" s="117" t="s">
        <v>139</v>
      </c>
      <c r="K139" s="118">
        <v>8.698</v>
      </c>
      <c r="L139" s="176"/>
      <c r="M139" s="175"/>
      <c r="N139" s="176">
        <f>ROUND($L$139*$K$139,2)</f>
        <v>0</v>
      </c>
      <c r="O139" s="175"/>
      <c r="P139" s="175"/>
      <c r="Q139" s="175"/>
      <c r="R139" s="20"/>
      <c r="T139" s="119"/>
      <c r="U139" s="26" t="s">
        <v>36</v>
      </c>
      <c r="V139" s="120">
        <v>0.522</v>
      </c>
      <c r="W139" s="120">
        <f>$V$139*$K$139</f>
        <v>4.540356</v>
      </c>
      <c r="X139" s="120">
        <v>0.06638</v>
      </c>
      <c r="Y139" s="120">
        <f>$X$139*$K$139</f>
        <v>0.57737324</v>
      </c>
      <c r="Z139" s="120">
        <v>0</v>
      </c>
      <c r="AA139" s="121">
        <f>$Z$139*$K$139</f>
        <v>0</v>
      </c>
      <c r="AR139" s="6" t="s">
        <v>87</v>
      </c>
      <c r="AT139" s="6" t="s">
        <v>136</v>
      </c>
      <c r="AU139" s="6" t="s">
        <v>79</v>
      </c>
      <c r="AY139" s="6" t="s">
        <v>135</v>
      </c>
      <c r="BE139" s="122">
        <f>IF($U$139="základní",$N$139,0)</f>
        <v>0</v>
      </c>
      <c r="BF139" s="122">
        <f>IF($U$139="snížená",$N$139,0)</f>
        <v>0</v>
      </c>
      <c r="BG139" s="122">
        <f>IF($U$139="zákl. přenesená",$N$139,0)</f>
        <v>0</v>
      </c>
      <c r="BH139" s="122">
        <f>IF($U$139="sníž. přenesená",$N$139,0)</f>
        <v>0</v>
      </c>
      <c r="BI139" s="122">
        <f>IF($U$139="nulová",$N$139,0)</f>
        <v>0</v>
      </c>
      <c r="BJ139" s="6" t="s">
        <v>18</v>
      </c>
      <c r="BK139" s="122">
        <f>ROUND($L$139*$K$139,2)</f>
        <v>0</v>
      </c>
      <c r="BL139" s="6" t="s">
        <v>87</v>
      </c>
    </row>
    <row r="140" spans="2:64" s="6" customFormat="1" ht="27" customHeight="1">
      <c r="B140" s="19"/>
      <c r="C140" s="115" t="s">
        <v>170</v>
      </c>
      <c r="D140" s="115" t="s">
        <v>136</v>
      </c>
      <c r="E140" s="116" t="s">
        <v>171</v>
      </c>
      <c r="F140" s="174" t="s">
        <v>172</v>
      </c>
      <c r="G140" s="175"/>
      <c r="H140" s="175"/>
      <c r="I140" s="175"/>
      <c r="J140" s="117" t="s">
        <v>139</v>
      </c>
      <c r="K140" s="118">
        <v>101.29</v>
      </c>
      <c r="L140" s="176"/>
      <c r="M140" s="175"/>
      <c r="N140" s="176">
        <f>ROUND($L$140*$K$140,2)</f>
        <v>0</v>
      </c>
      <c r="O140" s="175"/>
      <c r="P140" s="175"/>
      <c r="Q140" s="175"/>
      <c r="R140" s="20"/>
      <c r="T140" s="119"/>
      <c r="U140" s="26" t="s">
        <v>36</v>
      </c>
      <c r="V140" s="120">
        <v>0.546</v>
      </c>
      <c r="W140" s="120">
        <f>$V$140*$K$140</f>
        <v>55.30434000000001</v>
      </c>
      <c r="X140" s="120">
        <v>0.10031</v>
      </c>
      <c r="Y140" s="120">
        <f>$X$140*$K$140</f>
        <v>10.1603999</v>
      </c>
      <c r="Z140" s="120">
        <v>0</v>
      </c>
      <c r="AA140" s="121">
        <f>$Z$140*$K$140</f>
        <v>0</v>
      </c>
      <c r="AR140" s="6" t="s">
        <v>87</v>
      </c>
      <c r="AT140" s="6" t="s">
        <v>136</v>
      </c>
      <c r="AU140" s="6" t="s">
        <v>79</v>
      </c>
      <c r="AY140" s="6" t="s">
        <v>135</v>
      </c>
      <c r="BE140" s="122">
        <f>IF($U$140="základní",$N$140,0)</f>
        <v>0</v>
      </c>
      <c r="BF140" s="122">
        <f>IF($U$140="snížená",$N$140,0)</f>
        <v>0</v>
      </c>
      <c r="BG140" s="122">
        <f>IF($U$140="zákl. přenesená",$N$140,0)</f>
        <v>0</v>
      </c>
      <c r="BH140" s="122">
        <f>IF($U$140="sníž. přenesená",$N$140,0)</f>
        <v>0</v>
      </c>
      <c r="BI140" s="122">
        <f>IF($U$140="nulová",$N$140,0)</f>
        <v>0</v>
      </c>
      <c r="BJ140" s="6" t="s">
        <v>18</v>
      </c>
      <c r="BK140" s="122">
        <f>ROUND($L$140*$K$140,2)</f>
        <v>0</v>
      </c>
      <c r="BL140" s="6" t="s">
        <v>87</v>
      </c>
    </row>
    <row r="141" spans="2:64" s="6" customFormat="1" ht="39" customHeight="1">
      <c r="B141" s="19"/>
      <c r="C141" s="115" t="s">
        <v>173</v>
      </c>
      <c r="D141" s="115" t="s">
        <v>136</v>
      </c>
      <c r="E141" s="116" t="s">
        <v>174</v>
      </c>
      <c r="F141" s="174" t="s">
        <v>175</v>
      </c>
      <c r="G141" s="175"/>
      <c r="H141" s="175"/>
      <c r="I141" s="175"/>
      <c r="J141" s="117" t="s">
        <v>139</v>
      </c>
      <c r="K141" s="118">
        <v>36.824</v>
      </c>
      <c r="L141" s="176"/>
      <c r="M141" s="175"/>
      <c r="N141" s="176">
        <f>ROUND($L$141*$K$141,2)</f>
        <v>0</v>
      </c>
      <c r="O141" s="175"/>
      <c r="P141" s="175"/>
      <c r="Q141" s="175"/>
      <c r="R141" s="20"/>
      <c r="T141" s="119"/>
      <c r="U141" s="26" t="s">
        <v>36</v>
      </c>
      <c r="V141" s="120">
        <v>0.525</v>
      </c>
      <c r="W141" s="120">
        <f>$V$141*$K$141</f>
        <v>19.3326</v>
      </c>
      <c r="X141" s="120">
        <v>0.06982</v>
      </c>
      <c r="Y141" s="120">
        <f>$X$141*$K$141</f>
        <v>2.5710516799999996</v>
      </c>
      <c r="Z141" s="120">
        <v>0</v>
      </c>
      <c r="AA141" s="121">
        <f>$Z$141*$K$141</f>
        <v>0</v>
      </c>
      <c r="AR141" s="6" t="s">
        <v>87</v>
      </c>
      <c r="AT141" s="6" t="s">
        <v>136</v>
      </c>
      <c r="AU141" s="6" t="s">
        <v>79</v>
      </c>
      <c r="AY141" s="6" t="s">
        <v>135</v>
      </c>
      <c r="BE141" s="122">
        <f>IF($U$141="základní",$N$141,0)</f>
        <v>0</v>
      </c>
      <c r="BF141" s="122">
        <f>IF($U$141="snížená",$N$141,0)</f>
        <v>0</v>
      </c>
      <c r="BG141" s="122">
        <f>IF($U$141="zákl. přenesená",$N$141,0)</f>
        <v>0</v>
      </c>
      <c r="BH141" s="122">
        <f>IF($U$141="sníž. přenesená",$N$141,0)</f>
        <v>0</v>
      </c>
      <c r="BI141" s="122">
        <f>IF($U$141="nulová",$N$141,0)</f>
        <v>0</v>
      </c>
      <c r="BJ141" s="6" t="s">
        <v>18</v>
      </c>
      <c r="BK141" s="122">
        <f>ROUND($L$141*$K$141,2)</f>
        <v>0</v>
      </c>
      <c r="BL141" s="6" t="s">
        <v>87</v>
      </c>
    </row>
    <row r="142" spans="2:64" s="6" customFormat="1" ht="27" customHeight="1">
      <c r="B142" s="19"/>
      <c r="C142" s="115" t="s">
        <v>8</v>
      </c>
      <c r="D142" s="115" t="s">
        <v>136</v>
      </c>
      <c r="E142" s="116" t="s">
        <v>176</v>
      </c>
      <c r="F142" s="174" t="s">
        <v>177</v>
      </c>
      <c r="G142" s="175"/>
      <c r="H142" s="175"/>
      <c r="I142" s="175"/>
      <c r="J142" s="117" t="s">
        <v>178</v>
      </c>
      <c r="K142" s="118">
        <v>80.165</v>
      </c>
      <c r="L142" s="176"/>
      <c r="M142" s="175"/>
      <c r="N142" s="176">
        <f>ROUND($L$142*$K$142,2)</f>
        <v>0</v>
      </c>
      <c r="O142" s="175"/>
      <c r="P142" s="175"/>
      <c r="Q142" s="175"/>
      <c r="R142" s="20"/>
      <c r="T142" s="119"/>
      <c r="U142" s="26" t="s">
        <v>36</v>
      </c>
      <c r="V142" s="120">
        <v>0.18</v>
      </c>
      <c r="W142" s="120">
        <f>$V$142*$K$142</f>
        <v>14.4297</v>
      </c>
      <c r="X142" s="120">
        <v>0.00012</v>
      </c>
      <c r="Y142" s="120">
        <f>$X$142*$K$142</f>
        <v>0.009619800000000001</v>
      </c>
      <c r="Z142" s="120">
        <v>0</v>
      </c>
      <c r="AA142" s="121">
        <f>$Z$142*$K$142</f>
        <v>0</v>
      </c>
      <c r="AR142" s="6" t="s">
        <v>87</v>
      </c>
      <c r="AT142" s="6" t="s">
        <v>136</v>
      </c>
      <c r="AU142" s="6" t="s">
        <v>79</v>
      </c>
      <c r="AY142" s="6" t="s">
        <v>135</v>
      </c>
      <c r="BE142" s="122">
        <f>IF($U$142="základní",$N$142,0)</f>
        <v>0</v>
      </c>
      <c r="BF142" s="122">
        <f>IF($U$142="snížená",$N$142,0)</f>
        <v>0</v>
      </c>
      <c r="BG142" s="122">
        <f>IF($U$142="zákl. přenesená",$N$142,0)</f>
        <v>0</v>
      </c>
      <c r="BH142" s="122">
        <f>IF($U$142="sníž. přenesená",$N$142,0)</f>
        <v>0</v>
      </c>
      <c r="BI142" s="122">
        <f>IF($U$142="nulová",$N$142,0)</f>
        <v>0</v>
      </c>
      <c r="BJ142" s="6" t="s">
        <v>18</v>
      </c>
      <c r="BK142" s="122">
        <f>ROUND($L$142*$K$142,2)</f>
        <v>0</v>
      </c>
      <c r="BL142" s="6" t="s">
        <v>87</v>
      </c>
    </row>
    <row r="143" spans="2:64" s="6" customFormat="1" ht="15.75" customHeight="1">
      <c r="B143" s="19"/>
      <c r="C143" s="115" t="s">
        <v>179</v>
      </c>
      <c r="D143" s="115" t="s">
        <v>136</v>
      </c>
      <c r="E143" s="116" t="s">
        <v>180</v>
      </c>
      <c r="F143" s="174" t="s">
        <v>181</v>
      </c>
      <c r="G143" s="175"/>
      <c r="H143" s="175"/>
      <c r="I143" s="175"/>
      <c r="J143" s="117" t="s">
        <v>182</v>
      </c>
      <c r="K143" s="118">
        <v>2.277</v>
      </c>
      <c r="L143" s="176"/>
      <c r="M143" s="175"/>
      <c r="N143" s="176">
        <f>ROUND($L$143*$K$143,2)</f>
        <v>0</v>
      </c>
      <c r="O143" s="175"/>
      <c r="P143" s="175"/>
      <c r="Q143" s="175"/>
      <c r="R143" s="20"/>
      <c r="T143" s="119"/>
      <c r="U143" s="26" t="s">
        <v>36</v>
      </c>
      <c r="V143" s="120">
        <v>5.623</v>
      </c>
      <c r="W143" s="120">
        <f>$V$143*$K$143</f>
        <v>12.803571000000002</v>
      </c>
      <c r="X143" s="120">
        <v>2.5961</v>
      </c>
      <c r="Y143" s="120">
        <f>$X$143*$K$143</f>
        <v>5.9113197</v>
      </c>
      <c r="Z143" s="120">
        <v>0</v>
      </c>
      <c r="AA143" s="121">
        <f>$Z$143*$K$143</f>
        <v>0</v>
      </c>
      <c r="AR143" s="6" t="s">
        <v>87</v>
      </c>
      <c r="AT143" s="6" t="s">
        <v>136</v>
      </c>
      <c r="AU143" s="6" t="s">
        <v>79</v>
      </c>
      <c r="AY143" s="6" t="s">
        <v>135</v>
      </c>
      <c r="BE143" s="122">
        <f>IF($U$143="základní",$N$143,0)</f>
        <v>0</v>
      </c>
      <c r="BF143" s="122">
        <f>IF($U$143="snížená",$N$143,0)</f>
        <v>0</v>
      </c>
      <c r="BG143" s="122">
        <f>IF($U$143="zákl. přenesená",$N$143,0)</f>
        <v>0</v>
      </c>
      <c r="BH143" s="122">
        <f>IF($U$143="sníž. přenesená",$N$143,0)</f>
        <v>0</v>
      </c>
      <c r="BI143" s="122">
        <f>IF($U$143="nulová",$N$143,0)</f>
        <v>0</v>
      </c>
      <c r="BJ143" s="6" t="s">
        <v>18</v>
      </c>
      <c r="BK143" s="122">
        <f>ROUND($L$143*$K$143,2)</f>
        <v>0</v>
      </c>
      <c r="BL143" s="6" t="s">
        <v>87</v>
      </c>
    </row>
    <row r="144" spans="2:63" s="105" customFormat="1" ht="30.75" customHeight="1">
      <c r="B144" s="106"/>
      <c r="D144" s="114" t="s">
        <v>111</v>
      </c>
      <c r="N144" s="172">
        <f>$BK$144</f>
        <v>0</v>
      </c>
      <c r="O144" s="171"/>
      <c r="P144" s="171"/>
      <c r="Q144" s="171"/>
      <c r="R144" s="109"/>
      <c r="T144" s="110"/>
      <c r="W144" s="111">
        <f>SUM($W$145:$W$154)</f>
        <v>491.0936740000001</v>
      </c>
      <c r="Y144" s="111">
        <f>SUM($Y$145:$Y$154)</f>
        <v>237.92418152</v>
      </c>
      <c r="AA144" s="112">
        <f>SUM($AA$145:$AA$154)</f>
        <v>0</v>
      </c>
      <c r="AR144" s="108" t="s">
        <v>18</v>
      </c>
      <c r="AT144" s="108" t="s">
        <v>70</v>
      </c>
      <c r="AU144" s="108" t="s">
        <v>18</v>
      </c>
      <c r="AY144" s="108" t="s">
        <v>135</v>
      </c>
      <c r="BK144" s="113">
        <f>SUM($BK$145:$BK$154)</f>
        <v>0</v>
      </c>
    </row>
    <row r="145" spans="2:64" s="6" customFormat="1" ht="27" customHeight="1">
      <c r="B145" s="19"/>
      <c r="C145" s="115" t="s">
        <v>183</v>
      </c>
      <c r="D145" s="115" t="s">
        <v>136</v>
      </c>
      <c r="E145" s="116" t="s">
        <v>184</v>
      </c>
      <c r="F145" s="174" t="s">
        <v>185</v>
      </c>
      <c r="G145" s="175"/>
      <c r="H145" s="175"/>
      <c r="I145" s="175"/>
      <c r="J145" s="117" t="s">
        <v>152</v>
      </c>
      <c r="K145" s="118">
        <v>46</v>
      </c>
      <c r="L145" s="176"/>
      <c r="M145" s="175"/>
      <c r="N145" s="176">
        <f>ROUND($L$145*$K$145,2)</f>
        <v>0</v>
      </c>
      <c r="O145" s="175"/>
      <c r="P145" s="175"/>
      <c r="Q145" s="175"/>
      <c r="R145" s="20"/>
      <c r="T145" s="119"/>
      <c r="U145" s="26" t="s">
        <v>36</v>
      </c>
      <c r="V145" s="120">
        <v>0.893</v>
      </c>
      <c r="W145" s="120">
        <f>$V$145*$K$145</f>
        <v>41.078</v>
      </c>
      <c r="X145" s="120">
        <v>0.18459</v>
      </c>
      <c r="Y145" s="120">
        <f>$X$145*$K$145</f>
        <v>8.49114</v>
      </c>
      <c r="Z145" s="120">
        <v>0</v>
      </c>
      <c r="AA145" s="121">
        <f>$Z$145*$K$145</f>
        <v>0</v>
      </c>
      <c r="AR145" s="6" t="s">
        <v>87</v>
      </c>
      <c r="AT145" s="6" t="s">
        <v>136</v>
      </c>
      <c r="AU145" s="6" t="s">
        <v>79</v>
      </c>
      <c r="AY145" s="6" t="s">
        <v>135</v>
      </c>
      <c r="BE145" s="122">
        <f>IF($U$145="základní",$N$145,0)</f>
        <v>0</v>
      </c>
      <c r="BF145" s="122">
        <f>IF($U$145="snížená",$N$145,0)</f>
        <v>0</v>
      </c>
      <c r="BG145" s="122">
        <f>IF($U$145="zákl. přenesená",$N$145,0)</f>
        <v>0</v>
      </c>
      <c r="BH145" s="122">
        <f>IF($U$145="sníž. přenesená",$N$145,0)</f>
        <v>0</v>
      </c>
      <c r="BI145" s="122">
        <f>IF($U$145="nulová",$N$145,0)</f>
        <v>0</v>
      </c>
      <c r="BJ145" s="6" t="s">
        <v>18</v>
      </c>
      <c r="BK145" s="122">
        <f>ROUND($L$145*$K$145,2)</f>
        <v>0</v>
      </c>
      <c r="BL145" s="6" t="s">
        <v>87</v>
      </c>
    </row>
    <row r="146" spans="2:64" s="6" customFormat="1" ht="27" customHeight="1">
      <c r="B146" s="19"/>
      <c r="C146" s="123" t="s">
        <v>186</v>
      </c>
      <c r="D146" s="123" t="s">
        <v>187</v>
      </c>
      <c r="E146" s="124" t="s">
        <v>188</v>
      </c>
      <c r="F146" s="177" t="s">
        <v>189</v>
      </c>
      <c r="G146" s="178"/>
      <c r="H146" s="178"/>
      <c r="I146" s="178"/>
      <c r="J146" s="125" t="s">
        <v>178</v>
      </c>
      <c r="K146" s="126">
        <v>387.4</v>
      </c>
      <c r="L146" s="179"/>
      <c r="M146" s="178"/>
      <c r="N146" s="179">
        <f>ROUND($L$146*$K$146,2)</f>
        <v>0</v>
      </c>
      <c r="O146" s="175"/>
      <c r="P146" s="175"/>
      <c r="Q146" s="175"/>
      <c r="R146" s="20"/>
      <c r="T146" s="119"/>
      <c r="U146" s="26" t="s">
        <v>36</v>
      </c>
      <c r="V146" s="120">
        <v>0</v>
      </c>
      <c r="W146" s="120">
        <f>$V$146*$K$146</f>
        <v>0</v>
      </c>
      <c r="X146" s="120">
        <v>0.413</v>
      </c>
      <c r="Y146" s="120">
        <f>$X$146*$K$146</f>
        <v>159.9962</v>
      </c>
      <c r="Z146" s="120">
        <v>0</v>
      </c>
      <c r="AA146" s="121">
        <f>$Z$146*$K$146</f>
        <v>0</v>
      </c>
      <c r="AR146" s="6" t="s">
        <v>156</v>
      </c>
      <c r="AT146" s="6" t="s">
        <v>187</v>
      </c>
      <c r="AU146" s="6" t="s">
        <v>79</v>
      </c>
      <c r="AY146" s="6" t="s">
        <v>135</v>
      </c>
      <c r="BE146" s="122">
        <f>IF($U$146="základní",$N$146,0)</f>
        <v>0</v>
      </c>
      <c r="BF146" s="122">
        <f>IF($U$146="snížená",$N$146,0)</f>
        <v>0</v>
      </c>
      <c r="BG146" s="122">
        <f>IF($U$146="zákl. přenesená",$N$146,0)</f>
        <v>0</v>
      </c>
      <c r="BH146" s="122">
        <f>IF($U$146="sníž. přenesená",$N$146,0)</f>
        <v>0</v>
      </c>
      <c r="BI146" s="122">
        <f>IF($U$146="nulová",$N$146,0)</f>
        <v>0</v>
      </c>
      <c r="BJ146" s="6" t="s">
        <v>18</v>
      </c>
      <c r="BK146" s="122">
        <f>ROUND($L$146*$K$146,2)</f>
        <v>0</v>
      </c>
      <c r="BL146" s="6" t="s">
        <v>87</v>
      </c>
    </row>
    <row r="147" spans="2:64" s="6" customFormat="1" ht="27" customHeight="1">
      <c r="B147" s="19"/>
      <c r="C147" s="115" t="s">
        <v>190</v>
      </c>
      <c r="D147" s="115" t="s">
        <v>136</v>
      </c>
      <c r="E147" s="116" t="s">
        <v>191</v>
      </c>
      <c r="F147" s="174" t="s">
        <v>192</v>
      </c>
      <c r="G147" s="175"/>
      <c r="H147" s="175"/>
      <c r="I147" s="175"/>
      <c r="J147" s="117" t="s">
        <v>152</v>
      </c>
      <c r="K147" s="118">
        <v>38</v>
      </c>
      <c r="L147" s="176"/>
      <c r="M147" s="175"/>
      <c r="N147" s="176">
        <f>ROUND($L$147*$K$147,2)</f>
        <v>0</v>
      </c>
      <c r="O147" s="175"/>
      <c r="P147" s="175"/>
      <c r="Q147" s="175"/>
      <c r="R147" s="20"/>
      <c r="T147" s="119"/>
      <c r="U147" s="26" t="s">
        <v>36</v>
      </c>
      <c r="V147" s="120">
        <v>1.169</v>
      </c>
      <c r="W147" s="120">
        <f>$V$147*$K$147</f>
        <v>44.422000000000004</v>
      </c>
      <c r="X147" s="120">
        <v>0.25575</v>
      </c>
      <c r="Y147" s="120">
        <f>$X$147*$K$147</f>
        <v>9.718499999999999</v>
      </c>
      <c r="Z147" s="120">
        <v>0</v>
      </c>
      <c r="AA147" s="121">
        <f>$Z$147*$K$147</f>
        <v>0</v>
      </c>
      <c r="AR147" s="6" t="s">
        <v>87</v>
      </c>
      <c r="AT147" s="6" t="s">
        <v>136</v>
      </c>
      <c r="AU147" s="6" t="s">
        <v>79</v>
      </c>
      <c r="AY147" s="6" t="s">
        <v>135</v>
      </c>
      <c r="BE147" s="122">
        <f>IF($U$147="základní",$N$147,0)</f>
        <v>0</v>
      </c>
      <c r="BF147" s="122">
        <f>IF($U$147="snížená",$N$147,0)</f>
        <v>0</v>
      </c>
      <c r="BG147" s="122">
        <f>IF($U$147="zákl. přenesená",$N$147,0)</f>
        <v>0</v>
      </c>
      <c r="BH147" s="122">
        <f>IF($U$147="sníž. přenesená",$N$147,0)</f>
        <v>0</v>
      </c>
      <c r="BI147" s="122">
        <f>IF($U$147="nulová",$N$147,0)</f>
        <v>0</v>
      </c>
      <c r="BJ147" s="6" t="s">
        <v>18</v>
      </c>
      <c r="BK147" s="122">
        <f>ROUND($L$147*$K$147,2)</f>
        <v>0</v>
      </c>
      <c r="BL147" s="6" t="s">
        <v>87</v>
      </c>
    </row>
    <row r="148" spans="2:64" s="6" customFormat="1" ht="15.75" customHeight="1">
      <c r="B148" s="19"/>
      <c r="C148" s="115" t="s">
        <v>193</v>
      </c>
      <c r="D148" s="115" t="s">
        <v>136</v>
      </c>
      <c r="E148" s="116" t="s">
        <v>194</v>
      </c>
      <c r="F148" s="174" t="s">
        <v>195</v>
      </c>
      <c r="G148" s="175"/>
      <c r="H148" s="175"/>
      <c r="I148" s="175"/>
      <c r="J148" s="117" t="s">
        <v>139</v>
      </c>
      <c r="K148" s="118">
        <v>13.32</v>
      </c>
      <c r="L148" s="176"/>
      <c r="M148" s="175"/>
      <c r="N148" s="176">
        <f>ROUND($L$148*$K$148,2)</f>
        <v>0</v>
      </c>
      <c r="O148" s="175"/>
      <c r="P148" s="175"/>
      <c r="Q148" s="175"/>
      <c r="R148" s="20"/>
      <c r="T148" s="119"/>
      <c r="U148" s="26" t="s">
        <v>36</v>
      </c>
      <c r="V148" s="120">
        <v>0.511</v>
      </c>
      <c r="W148" s="120">
        <f>$V$148*$K$148</f>
        <v>6.80652</v>
      </c>
      <c r="X148" s="120">
        <v>0.00215</v>
      </c>
      <c r="Y148" s="120">
        <f>$X$148*$K$148</f>
        <v>0.028638</v>
      </c>
      <c r="Z148" s="120">
        <v>0</v>
      </c>
      <c r="AA148" s="121">
        <f>$Z$148*$K$148</f>
        <v>0</v>
      </c>
      <c r="AR148" s="6" t="s">
        <v>87</v>
      </c>
      <c r="AT148" s="6" t="s">
        <v>136</v>
      </c>
      <c r="AU148" s="6" t="s">
        <v>79</v>
      </c>
      <c r="AY148" s="6" t="s">
        <v>135</v>
      </c>
      <c r="BE148" s="122">
        <f>IF($U$148="základní",$N$148,0)</f>
        <v>0</v>
      </c>
      <c r="BF148" s="122">
        <f>IF($U$148="snížená",$N$148,0)</f>
        <v>0</v>
      </c>
      <c r="BG148" s="122">
        <f>IF($U$148="zákl. přenesená",$N$148,0)</f>
        <v>0</v>
      </c>
      <c r="BH148" s="122">
        <f>IF($U$148="sníž. přenesená",$N$148,0)</f>
        <v>0</v>
      </c>
      <c r="BI148" s="122">
        <f>IF($U$148="nulová",$N$148,0)</f>
        <v>0</v>
      </c>
      <c r="BJ148" s="6" t="s">
        <v>18</v>
      </c>
      <c r="BK148" s="122">
        <f>ROUND($L$148*$K$148,2)</f>
        <v>0</v>
      </c>
      <c r="BL148" s="6" t="s">
        <v>87</v>
      </c>
    </row>
    <row r="149" spans="2:64" s="6" customFormat="1" ht="15.75" customHeight="1">
      <c r="B149" s="19"/>
      <c r="C149" s="115" t="s">
        <v>7</v>
      </c>
      <c r="D149" s="115" t="s">
        <v>136</v>
      </c>
      <c r="E149" s="116" t="s">
        <v>196</v>
      </c>
      <c r="F149" s="174" t="s">
        <v>197</v>
      </c>
      <c r="G149" s="175"/>
      <c r="H149" s="175"/>
      <c r="I149" s="175"/>
      <c r="J149" s="117" t="s">
        <v>139</v>
      </c>
      <c r="K149" s="118">
        <v>13.32</v>
      </c>
      <c r="L149" s="176"/>
      <c r="M149" s="175"/>
      <c r="N149" s="176">
        <f>ROUND($L$149*$K$149,2)</f>
        <v>0</v>
      </c>
      <c r="O149" s="175"/>
      <c r="P149" s="175"/>
      <c r="Q149" s="175"/>
      <c r="R149" s="20"/>
      <c r="T149" s="119"/>
      <c r="U149" s="26" t="s">
        <v>36</v>
      </c>
      <c r="V149" s="120">
        <v>0.266</v>
      </c>
      <c r="W149" s="120">
        <f>$V$149*$K$149</f>
        <v>3.54312</v>
      </c>
      <c r="X149" s="120">
        <v>0</v>
      </c>
      <c r="Y149" s="120">
        <f>$X$149*$K$149</f>
        <v>0</v>
      </c>
      <c r="Z149" s="120">
        <v>0</v>
      </c>
      <c r="AA149" s="121">
        <f>$Z$149*$K$149</f>
        <v>0</v>
      </c>
      <c r="AR149" s="6" t="s">
        <v>87</v>
      </c>
      <c r="AT149" s="6" t="s">
        <v>136</v>
      </c>
      <c r="AU149" s="6" t="s">
        <v>79</v>
      </c>
      <c r="AY149" s="6" t="s">
        <v>135</v>
      </c>
      <c r="BE149" s="122">
        <f>IF($U$149="základní",$N$149,0)</f>
        <v>0</v>
      </c>
      <c r="BF149" s="122">
        <f>IF($U$149="snížená",$N$149,0)</f>
        <v>0</v>
      </c>
      <c r="BG149" s="122">
        <f>IF($U$149="zákl. přenesená",$N$149,0)</f>
        <v>0</v>
      </c>
      <c r="BH149" s="122">
        <f>IF($U$149="sníž. přenesená",$N$149,0)</f>
        <v>0</v>
      </c>
      <c r="BI149" s="122">
        <f>IF($U$149="nulová",$N$149,0)</f>
        <v>0</v>
      </c>
      <c r="BJ149" s="6" t="s">
        <v>18</v>
      </c>
      <c r="BK149" s="122">
        <f>ROUND($L$149*$K$149,2)</f>
        <v>0</v>
      </c>
      <c r="BL149" s="6" t="s">
        <v>87</v>
      </c>
    </row>
    <row r="150" spans="2:64" s="6" customFormat="1" ht="15.75" customHeight="1">
      <c r="B150" s="19"/>
      <c r="C150" s="115" t="s">
        <v>198</v>
      </c>
      <c r="D150" s="115" t="s">
        <v>136</v>
      </c>
      <c r="E150" s="116" t="s">
        <v>199</v>
      </c>
      <c r="F150" s="174" t="s">
        <v>200</v>
      </c>
      <c r="G150" s="175"/>
      <c r="H150" s="175"/>
      <c r="I150" s="175"/>
      <c r="J150" s="117" t="s">
        <v>201</v>
      </c>
      <c r="K150" s="118">
        <v>0.205</v>
      </c>
      <c r="L150" s="176"/>
      <c r="M150" s="175"/>
      <c r="N150" s="176">
        <f>ROUND($L$150*$K$150,2)</f>
        <v>0</v>
      </c>
      <c r="O150" s="175"/>
      <c r="P150" s="175"/>
      <c r="Q150" s="175"/>
      <c r="R150" s="20"/>
      <c r="T150" s="119"/>
      <c r="U150" s="26" t="s">
        <v>36</v>
      </c>
      <c r="V150" s="120">
        <v>38.118</v>
      </c>
      <c r="W150" s="120">
        <f>$V$150*$K$150</f>
        <v>7.81419</v>
      </c>
      <c r="X150" s="120">
        <v>1.05516</v>
      </c>
      <c r="Y150" s="120">
        <f>$X$150*$K$150</f>
        <v>0.2163078</v>
      </c>
      <c r="Z150" s="120">
        <v>0</v>
      </c>
      <c r="AA150" s="121">
        <f>$Z$150*$K$150</f>
        <v>0</v>
      </c>
      <c r="AR150" s="6" t="s">
        <v>87</v>
      </c>
      <c r="AT150" s="6" t="s">
        <v>136</v>
      </c>
      <c r="AU150" s="6" t="s">
        <v>79</v>
      </c>
      <c r="AY150" s="6" t="s">
        <v>135</v>
      </c>
      <c r="BE150" s="122">
        <f>IF($U$150="základní",$N$150,0)</f>
        <v>0</v>
      </c>
      <c r="BF150" s="122">
        <f>IF($U$150="snížená",$N$150,0)</f>
        <v>0</v>
      </c>
      <c r="BG150" s="122">
        <f>IF($U$150="zákl. přenesená",$N$150,0)</f>
        <v>0</v>
      </c>
      <c r="BH150" s="122">
        <f>IF($U$150="sníž. přenesená",$N$150,0)</f>
        <v>0</v>
      </c>
      <c r="BI150" s="122">
        <f>IF($U$150="nulová",$N$150,0)</f>
        <v>0</v>
      </c>
      <c r="BJ150" s="6" t="s">
        <v>18</v>
      </c>
      <c r="BK150" s="122">
        <f>ROUND($L$150*$K$150,2)</f>
        <v>0</v>
      </c>
      <c r="BL150" s="6" t="s">
        <v>87</v>
      </c>
    </row>
    <row r="151" spans="2:64" s="6" customFormat="1" ht="15.75" customHeight="1">
      <c r="B151" s="19"/>
      <c r="C151" s="115" t="s">
        <v>202</v>
      </c>
      <c r="D151" s="115" t="s">
        <v>136</v>
      </c>
      <c r="E151" s="116" t="s">
        <v>203</v>
      </c>
      <c r="F151" s="174" t="s">
        <v>204</v>
      </c>
      <c r="G151" s="175"/>
      <c r="H151" s="175"/>
      <c r="I151" s="175"/>
      <c r="J151" s="117" t="s">
        <v>182</v>
      </c>
      <c r="K151" s="118">
        <v>21.842</v>
      </c>
      <c r="L151" s="176"/>
      <c r="M151" s="175"/>
      <c r="N151" s="176">
        <f>ROUND($L$151*$K$151,2)</f>
        <v>0</v>
      </c>
      <c r="O151" s="175"/>
      <c r="P151" s="175"/>
      <c r="Q151" s="175"/>
      <c r="R151" s="20"/>
      <c r="T151" s="119"/>
      <c r="U151" s="26" t="s">
        <v>36</v>
      </c>
      <c r="V151" s="120">
        <v>1.448</v>
      </c>
      <c r="W151" s="120">
        <f>$V$151*$K$151</f>
        <v>31.627215999999997</v>
      </c>
      <c r="X151" s="120">
        <v>2.4534</v>
      </c>
      <c r="Y151" s="120">
        <f>$X$151*$K$151</f>
        <v>53.587162799999994</v>
      </c>
      <c r="Z151" s="120">
        <v>0</v>
      </c>
      <c r="AA151" s="121">
        <f>$Z$151*$K$151</f>
        <v>0</v>
      </c>
      <c r="AR151" s="6" t="s">
        <v>87</v>
      </c>
      <c r="AT151" s="6" t="s">
        <v>136</v>
      </c>
      <c r="AU151" s="6" t="s">
        <v>79</v>
      </c>
      <c r="AY151" s="6" t="s">
        <v>135</v>
      </c>
      <c r="BE151" s="122">
        <f>IF($U$151="základní",$N$151,0)</f>
        <v>0</v>
      </c>
      <c r="BF151" s="122">
        <f>IF($U$151="snížená",$N$151,0)</f>
        <v>0</v>
      </c>
      <c r="BG151" s="122">
        <f>IF($U$151="zákl. přenesená",$N$151,0)</f>
        <v>0</v>
      </c>
      <c r="BH151" s="122">
        <f>IF($U$151="sníž. přenesená",$N$151,0)</f>
        <v>0</v>
      </c>
      <c r="BI151" s="122">
        <f>IF($U$151="nulová",$N$151,0)</f>
        <v>0</v>
      </c>
      <c r="BJ151" s="6" t="s">
        <v>18</v>
      </c>
      <c r="BK151" s="122">
        <f>ROUND($L$151*$K$151,2)</f>
        <v>0</v>
      </c>
      <c r="BL151" s="6" t="s">
        <v>87</v>
      </c>
    </row>
    <row r="152" spans="2:64" s="6" customFormat="1" ht="15.75" customHeight="1">
      <c r="B152" s="19"/>
      <c r="C152" s="115" t="s">
        <v>205</v>
      </c>
      <c r="D152" s="115" t="s">
        <v>136</v>
      </c>
      <c r="E152" s="116" t="s">
        <v>206</v>
      </c>
      <c r="F152" s="174" t="s">
        <v>207</v>
      </c>
      <c r="G152" s="175"/>
      <c r="H152" s="175"/>
      <c r="I152" s="175"/>
      <c r="J152" s="117" t="s">
        <v>139</v>
      </c>
      <c r="K152" s="118">
        <v>197.188</v>
      </c>
      <c r="L152" s="176"/>
      <c r="M152" s="175"/>
      <c r="N152" s="176">
        <f>ROUND($L$152*$K$152,2)</f>
        <v>0</v>
      </c>
      <c r="O152" s="175"/>
      <c r="P152" s="175"/>
      <c r="Q152" s="175"/>
      <c r="R152" s="20"/>
      <c r="T152" s="119"/>
      <c r="U152" s="26" t="s">
        <v>36</v>
      </c>
      <c r="V152" s="120">
        <v>0.681</v>
      </c>
      <c r="W152" s="120">
        <f>$V$152*$K$152</f>
        <v>134.285028</v>
      </c>
      <c r="X152" s="120">
        <v>0.00519</v>
      </c>
      <c r="Y152" s="120">
        <f>$X$152*$K$152</f>
        <v>1.02340572</v>
      </c>
      <c r="Z152" s="120">
        <v>0</v>
      </c>
      <c r="AA152" s="121">
        <f>$Z$152*$K$152</f>
        <v>0</v>
      </c>
      <c r="AR152" s="6" t="s">
        <v>87</v>
      </c>
      <c r="AT152" s="6" t="s">
        <v>136</v>
      </c>
      <c r="AU152" s="6" t="s">
        <v>79</v>
      </c>
      <c r="AY152" s="6" t="s">
        <v>135</v>
      </c>
      <c r="BE152" s="122">
        <f>IF($U$152="základní",$N$152,0)</f>
        <v>0</v>
      </c>
      <c r="BF152" s="122">
        <f>IF($U$152="snížená",$N$152,0)</f>
        <v>0</v>
      </c>
      <c r="BG152" s="122">
        <f>IF($U$152="zákl. přenesená",$N$152,0)</f>
        <v>0</v>
      </c>
      <c r="BH152" s="122">
        <f>IF($U$152="sníž. přenesená",$N$152,0)</f>
        <v>0</v>
      </c>
      <c r="BI152" s="122">
        <f>IF($U$152="nulová",$N$152,0)</f>
        <v>0</v>
      </c>
      <c r="BJ152" s="6" t="s">
        <v>18</v>
      </c>
      <c r="BK152" s="122">
        <f>ROUND($L$152*$K$152,2)</f>
        <v>0</v>
      </c>
      <c r="BL152" s="6" t="s">
        <v>87</v>
      </c>
    </row>
    <row r="153" spans="2:64" s="6" customFormat="1" ht="15.75" customHeight="1">
      <c r="B153" s="19"/>
      <c r="C153" s="115" t="s">
        <v>208</v>
      </c>
      <c r="D153" s="115" t="s">
        <v>136</v>
      </c>
      <c r="E153" s="116" t="s">
        <v>209</v>
      </c>
      <c r="F153" s="174" t="s">
        <v>210</v>
      </c>
      <c r="G153" s="175"/>
      <c r="H153" s="175"/>
      <c r="I153" s="175"/>
      <c r="J153" s="117" t="s">
        <v>139</v>
      </c>
      <c r="K153" s="118">
        <v>197.188</v>
      </c>
      <c r="L153" s="176"/>
      <c r="M153" s="175"/>
      <c r="N153" s="176">
        <f>ROUND($L$153*$K$153,2)</f>
        <v>0</v>
      </c>
      <c r="O153" s="175"/>
      <c r="P153" s="175"/>
      <c r="Q153" s="175"/>
      <c r="R153" s="20"/>
      <c r="T153" s="119"/>
      <c r="U153" s="26" t="s">
        <v>36</v>
      </c>
      <c r="V153" s="120">
        <v>0.24</v>
      </c>
      <c r="W153" s="120">
        <f>$V$153*$K$153</f>
        <v>47.32512</v>
      </c>
      <c r="X153" s="120">
        <v>0</v>
      </c>
      <c r="Y153" s="120">
        <f>$X$153*$K$153</f>
        <v>0</v>
      </c>
      <c r="Z153" s="120">
        <v>0</v>
      </c>
      <c r="AA153" s="121">
        <f>$Z$153*$K$153</f>
        <v>0</v>
      </c>
      <c r="AR153" s="6" t="s">
        <v>87</v>
      </c>
      <c r="AT153" s="6" t="s">
        <v>136</v>
      </c>
      <c r="AU153" s="6" t="s">
        <v>79</v>
      </c>
      <c r="AY153" s="6" t="s">
        <v>135</v>
      </c>
      <c r="BE153" s="122">
        <f>IF($U$153="základní",$N$153,0)</f>
        <v>0</v>
      </c>
      <c r="BF153" s="122">
        <f>IF($U$153="snížená",$N$153,0)</f>
        <v>0</v>
      </c>
      <c r="BG153" s="122">
        <f>IF($U$153="zákl. přenesená",$N$153,0)</f>
        <v>0</v>
      </c>
      <c r="BH153" s="122">
        <f>IF($U$153="sníž. přenesená",$N$153,0)</f>
        <v>0</v>
      </c>
      <c r="BI153" s="122">
        <f>IF($U$153="nulová",$N$153,0)</f>
        <v>0</v>
      </c>
      <c r="BJ153" s="6" t="s">
        <v>18</v>
      </c>
      <c r="BK153" s="122">
        <f>ROUND($L$153*$K$153,2)</f>
        <v>0</v>
      </c>
      <c r="BL153" s="6" t="s">
        <v>87</v>
      </c>
    </row>
    <row r="154" spans="2:64" s="6" customFormat="1" ht="27" customHeight="1">
      <c r="B154" s="19"/>
      <c r="C154" s="115" t="s">
        <v>211</v>
      </c>
      <c r="D154" s="115" t="s">
        <v>136</v>
      </c>
      <c r="E154" s="116" t="s">
        <v>212</v>
      </c>
      <c r="F154" s="174" t="s">
        <v>213</v>
      </c>
      <c r="G154" s="175"/>
      <c r="H154" s="175"/>
      <c r="I154" s="175"/>
      <c r="J154" s="117" t="s">
        <v>201</v>
      </c>
      <c r="K154" s="118">
        <v>4.62</v>
      </c>
      <c r="L154" s="176"/>
      <c r="M154" s="175"/>
      <c r="N154" s="176">
        <f>ROUND($L$154*$K$154,2)</f>
        <v>0</v>
      </c>
      <c r="O154" s="175"/>
      <c r="P154" s="175"/>
      <c r="Q154" s="175"/>
      <c r="R154" s="20"/>
      <c r="T154" s="119"/>
      <c r="U154" s="26" t="s">
        <v>36</v>
      </c>
      <c r="V154" s="120">
        <v>37.704</v>
      </c>
      <c r="W154" s="120">
        <f>$V$154*$K$154</f>
        <v>174.19248000000002</v>
      </c>
      <c r="X154" s="120">
        <v>1.05256</v>
      </c>
      <c r="Y154" s="120">
        <f>$X$154*$K$154</f>
        <v>4.8628272</v>
      </c>
      <c r="Z154" s="120">
        <v>0</v>
      </c>
      <c r="AA154" s="121">
        <f>$Z$154*$K$154</f>
        <v>0</v>
      </c>
      <c r="AR154" s="6" t="s">
        <v>87</v>
      </c>
      <c r="AT154" s="6" t="s">
        <v>136</v>
      </c>
      <c r="AU154" s="6" t="s">
        <v>79</v>
      </c>
      <c r="AY154" s="6" t="s">
        <v>135</v>
      </c>
      <c r="BE154" s="122">
        <f>IF($U$154="základní",$N$154,0)</f>
        <v>0</v>
      </c>
      <c r="BF154" s="122">
        <f>IF($U$154="snížená",$N$154,0)</f>
        <v>0</v>
      </c>
      <c r="BG154" s="122">
        <f>IF($U$154="zákl. přenesená",$N$154,0)</f>
        <v>0</v>
      </c>
      <c r="BH154" s="122">
        <f>IF($U$154="sníž. přenesená",$N$154,0)</f>
        <v>0</v>
      </c>
      <c r="BI154" s="122">
        <f>IF($U$154="nulová",$N$154,0)</f>
        <v>0</v>
      </c>
      <c r="BJ154" s="6" t="s">
        <v>18</v>
      </c>
      <c r="BK154" s="122">
        <f>ROUND($L$154*$K$154,2)</f>
        <v>0</v>
      </c>
      <c r="BL154" s="6" t="s">
        <v>87</v>
      </c>
    </row>
    <row r="155" spans="2:63" s="105" customFormat="1" ht="30.75" customHeight="1">
      <c r="B155" s="106"/>
      <c r="D155" s="114" t="s">
        <v>112</v>
      </c>
      <c r="N155" s="172">
        <f>$BK$155</f>
        <v>0</v>
      </c>
      <c r="O155" s="171"/>
      <c r="P155" s="171"/>
      <c r="Q155" s="171"/>
      <c r="R155" s="109"/>
      <c r="T155" s="110"/>
      <c r="W155" s="111">
        <f>SUM($W$156:$W$159)</f>
        <v>308.7543100000001</v>
      </c>
      <c r="Y155" s="111">
        <f>SUM($Y$156:$Y$159)</f>
        <v>210.24688721</v>
      </c>
      <c r="AA155" s="112">
        <f>SUM($AA$156:$AA$159)</f>
        <v>0</v>
      </c>
      <c r="AR155" s="108" t="s">
        <v>18</v>
      </c>
      <c r="AT155" s="108" t="s">
        <v>70</v>
      </c>
      <c r="AU155" s="108" t="s">
        <v>18</v>
      </c>
      <c r="AY155" s="108" t="s">
        <v>135</v>
      </c>
      <c r="BK155" s="113">
        <f>SUM($BK$156:$BK$159)</f>
        <v>0</v>
      </c>
    </row>
    <row r="156" spans="2:64" s="6" customFormat="1" ht="27" customHeight="1">
      <c r="B156" s="19"/>
      <c r="C156" s="115" t="s">
        <v>214</v>
      </c>
      <c r="D156" s="115" t="s">
        <v>136</v>
      </c>
      <c r="E156" s="116" t="s">
        <v>215</v>
      </c>
      <c r="F156" s="174" t="s">
        <v>216</v>
      </c>
      <c r="G156" s="175"/>
      <c r="H156" s="175"/>
      <c r="I156" s="175"/>
      <c r="J156" s="117" t="s">
        <v>182</v>
      </c>
      <c r="K156" s="118">
        <v>84.623</v>
      </c>
      <c r="L156" s="176"/>
      <c r="M156" s="175"/>
      <c r="N156" s="176">
        <f>ROUND($L$156*$K$156,2)</f>
        <v>0</v>
      </c>
      <c r="O156" s="175"/>
      <c r="P156" s="175"/>
      <c r="Q156" s="175"/>
      <c r="R156" s="20"/>
      <c r="T156" s="119"/>
      <c r="U156" s="26" t="s">
        <v>36</v>
      </c>
      <c r="V156" s="120">
        <v>2.317</v>
      </c>
      <c r="W156" s="120">
        <f>$V$156*$K$156</f>
        <v>196.07149100000004</v>
      </c>
      <c r="X156" s="120">
        <v>2.45329</v>
      </c>
      <c r="Y156" s="120">
        <f>$X$156*$K$156</f>
        <v>207.60475967000002</v>
      </c>
      <c r="Z156" s="120">
        <v>0</v>
      </c>
      <c r="AA156" s="121">
        <f>$Z$156*$K$156</f>
        <v>0</v>
      </c>
      <c r="AR156" s="6" t="s">
        <v>87</v>
      </c>
      <c r="AT156" s="6" t="s">
        <v>136</v>
      </c>
      <c r="AU156" s="6" t="s">
        <v>79</v>
      </c>
      <c r="AY156" s="6" t="s">
        <v>135</v>
      </c>
      <c r="BE156" s="122">
        <f>IF($U$156="základní",$N$156,0)</f>
        <v>0</v>
      </c>
      <c r="BF156" s="122">
        <f>IF($U$156="snížená",$N$156,0)</f>
        <v>0</v>
      </c>
      <c r="BG156" s="122">
        <f>IF($U$156="zákl. přenesená",$N$156,0)</f>
        <v>0</v>
      </c>
      <c r="BH156" s="122">
        <f>IF($U$156="sníž. přenesená",$N$156,0)</f>
        <v>0</v>
      </c>
      <c r="BI156" s="122">
        <f>IF($U$156="nulová",$N$156,0)</f>
        <v>0</v>
      </c>
      <c r="BJ156" s="6" t="s">
        <v>18</v>
      </c>
      <c r="BK156" s="122">
        <f>ROUND($L$156*$K$156,2)</f>
        <v>0</v>
      </c>
      <c r="BL156" s="6" t="s">
        <v>87</v>
      </c>
    </row>
    <row r="157" spans="2:64" s="6" customFormat="1" ht="27" customHeight="1">
      <c r="B157" s="19"/>
      <c r="C157" s="115" t="s">
        <v>217</v>
      </c>
      <c r="D157" s="115" t="s">
        <v>136</v>
      </c>
      <c r="E157" s="116" t="s">
        <v>218</v>
      </c>
      <c r="F157" s="174" t="s">
        <v>219</v>
      </c>
      <c r="G157" s="175"/>
      <c r="H157" s="175"/>
      <c r="I157" s="175"/>
      <c r="J157" s="117" t="s">
        <v>182</v>
      </c>
      <c r="K157" s="118">
        <v>84.623</v>
      </c>
      <c r="L157" s="176"/>
      <c r="M157" s="175"/>
      <c r="N157" s="176">
        <f>ROUND($L$157*$K$157,2)</f>
        <v>0</v>
      </c>
      <c r="O157" s="175"/>
      <c r="P157" s="175"/>
      <c r="Q157" s="175"/>
      <c r="R157" s="20"/>
      <c r="T157" s="119"/>
      <c r="U157" s="26" t="s">
        <v>36</v>
      </c>
      <c r="V157" s="120">
        <v>0.675</v>
      </c>
      <c r="W157" s="120">
        <f>$V$157*$K$157</f>
        <v>57.12052500000001</v>
      </c>
      <c r="X157" s="120">
        <v>0</v>
      </c>
      <c r="Y157" s="120">
        <f>$X$157*$K$157</f>
        <v>0</v>
      </c>
      <c r="Z157" s="120">
        <v>0</v>
      </c>
      <c r="AA157" s="121">
        <f>$Z$157*$K$157</f>
        <v>0</v>
      </c>
      <c r="AR157" s="6" t="s">
        <v>87</v>
      </c>
      <c r="AT157" s="6" t="s">
        <v>136</v>
      </c>
      <c r="AU157" s="6" t="s">
        <v>79</v>
      </c>
      <c r="AY157" s="6" t="s">
        <v>135</v>
      </c>
      <c r="BE157" s="122">
        <f>IF($U$157="základní",$N$157,0)</f>
        <v>0</v>
      </c>
      <c r="BF157" s="122">
        <f>IF($U$157="snížená",$N$157,0)</f>
        <v>0</v>
      </c>
      <c r="BG157" s="122">
        <f>IF($U$157="zákl. přenesená",$N$157,0)</f>
        <v>0</v>
      </c>
      <c r="BH157" s="122">
        <f>IF($U$157="sníž. přenesená",$N$157,0)</f>
        <v>0</v>
      </c>
      <c r="BI157" s="122">
        <f>IF($U$157="nulová",$N$157,0)</f>
        <v>0</v>
      </c>
      <c r="BJ157" s="6" t="s">
        <v>18</v>
      </c>
      <c r="BK157" s="122">
        <f>ROUND($L$157*$K$157,2)</f>
        <v>0</v>
      </c>
      <c r="BL157" s="6" t="s">
        <v>87</v>
      </c>
    </row>
    <row r="158" spans="2:64" s="6" customFormat="1" ht="27" customHeight="1">
      <c r="B158" s="19"/>
      <c r="C158" s="115" t="s">
        <v>220</v>
      </c>
      <c r="D158" s="115" t="s">
        <v>136</v>
      </c>
      <c r="E158" s="116" t="s">
        <v>221</v>
      </c>
      <c r="F158" s="174" t="s">
        <v>222</v>
      </c>
      <c r="G158" s="175"/>
      <c r="H158" s="175"/>
      <c r="I158" s="175"/>
      <c r="J158" s="117" t="s">
        <v>182</v>
      </c>
      <c r="K158" s="118">
        <v>84.623</v>
      </c>
      <c r="L158" s="176"/>
      <c r="M158" s="175"/>
      <c r="N158" s="176">
        <f>ROUND($L$158*$K$158,2)</f>
        <v>0</v>
      </c>
      <c r="O158" s="175"/>
      <c r="P158" s="175"/>
      <c r="Q158" s="175"/>
      <c r="R158" s="20"/>
      <c r="T158" s="119"/>
      <c r="U158" s="26" t="s">
        <v>36</v>
      </c>
      <c r="V158" s="120">
        <v>0.205</v>
      </c>
      <c r="W158" s="120">
        <f>$V$158*$K$158</f>
        <v>17.347715</v>
      </c>
      <c r="X158" s="120">
        <v>0</v>
      </c>
      <c r="Y158" s="120">
        <f>$X$158*$K$158</f>
        <v>0</v>
      </c>
      <c r="Z158" s="120">
        <v>0</v>
      </c>
      <c r="AA158" s="121">
        <f>$Z$158*$K$158</f>
        <v>0</v>
      </c>
      <c r="AR158" s="6" t="s">
        <v>87</v>
      </c>
      <c r="AT158" s="6" t="s">
        <v>136</v>
      </c>
      <c r="AU158" s="6" t="s">
        <v>79</v>
      </c>
      <c r="AY158" s="6" t="s">
        <v>135</v>
      </c>
      <c r="BE158" s="122">
        <f>IF($U$158="základní",$N$158,0)</f>
        <v>0</v>
      </c>
      <c r="BF158" s="122">
        <f>IF($U$158="snížená",$N$158,0)</f>
        <v>0</v>
      </c>
      <c r="BG158" s="122">
        <f>IF($U$158="zákl. přenesená",$N$158,0)</f>
        <v>0</v>
      </c>
      <c r="BH158" s="122">
        <f>IF($U$158="sníž. přenesená",$N$158,0)</f>
        <v>0</v>
      </c>
      <c r="BI158" s="122">
        <f>IF($U$158="nulová",$N$158,0)</f>
        <v>0</v>
      </c>
      <c r="BJ158" s="6" t="s">
        <v>18</v>
      </c>
      <c r="BK158" s="122">
        <f>ROUND($L$158*$K$158,2)</f>
        <v>0</v>
      </c>
      <c r="BL158" s="6" t="s">
        <v>87</v>
      </c>
    </row>
    <row r="159" spans="2:64" s="6" customFormat="1" ht="15.75" customHeight="1">
      <c r="B159" s="19"/>
      <c r="C159" s="115" t="s">
        <v>223</v>
      </c>
      <c r="D159" s="115" t="s">
        <v>136</v>
      </c>
      <c r="E159" s="116" t="s">
        <v>224</v>
      </c>
      <c r="F159" s="174" t="s">
        <v>225</v>
      </c>
      <c r="G159" s="175"/>
      <c r="H159" s="175"/>
      <c r="I159" s="175"/>
      <c r="J159" s="117" t="s">
        <v>201</v>
      </c>
      <c r="K159" s="118">
        <v>2.509</v>
      </c>
      <c r="L159" s="176"/>
      <c r="M159" s="175"/>
      <c r="N159" s="176">
        <f>ROUND($L$159*$K$159,2)</f>
        <v>0</v>
      </c>
      <c r="O159" s="175"/>
      <c r="P159" s="175"/>
      <c r="Q159" s="175"/>
      <c r="R159" s="20"/>
      <c r="T159" s="119"/>
      <c r="U159" s="26" t="s">
        <v>36</v>
      </c>
      <c r="V159" s="120">
        <v>15.231</v>
      </c>
      <c r="W159" s="120">
        <f>$V$159*$K$159</f>
        <v>38.214579</v>
      </c>
      <c r="X159" s="120">
        <v>1.05306</v>
      </c>
      <c r="Y159" s="120">
        <f>$X$159*$K$159</f>
        <v>2.64212754</v>
      </c>
      <c r="Z159" s="120">
        <v>0</v>
      </c>
      <c r="AA159" s="121">
        <f>$Z$159*$K$159</f>
        <v>0</v>
      </c>
      <c r="AR159" s="6" t="s">
        <v>87</v>
      </c>
      <c r="AT159" s="6" t="s">
        <v>136</v>
      </c>
      <c r="AU159" s="6" t="s">
        <v>79</v>
      </c>
      <c r="AY159" s="6" t="s">
        <v>135</v>
      </c>
      <c r="BE159" s="122">
        <f>IF($U$159="základní",$N$159,0)</f>
        <v>0</v>
      </c>
      <c r="BF159" s="122">
        <f>IF($U$159="snížená",$N$159,0)</f>
        <v>0</v>
      </c>
      <c r="BG159" s="122">
        <f>IF($U$159="zákl. přenesená",$N$159,0)</f>
        <v>0</v>
      </c>
      <c r="BH159" s="122">
        <f>IF($U$159="sníž. přenesená",$N$159,0)</f>
        <v>0</v>
      </c>
      <c r="BI159" s="122">
        <f>IF($U$159="nulová",$N$159,0)</f>
        <v>0</v>
      </c>
      <c r="BJ159" s="6" t="s">
        <v>18</v>
      </c>
      <c r="BK159" s="122">
        <f>ROUND($L$159*$K$159,2)</f>
        <v>0</v>
      </c>
      <c r="BL159" s="6" t="s">
        <v>87</v>
      </c>
    </row>
    <row r="160" spans="2:63" s="105" customFormat="1" ht="30.75" customHeight="1">
      <c r="B160" s="106"/>
      <c r="D160" s="114" t="s">
        <v>113</v>
      </c>
      <c r="N160" s="172">
        <f>$BK$160</f>
        <v>0</v>
      </c>
      <c r="O160" s="171"/>
      <c r="P160" s="171"/>
      <c r="Q160" s="171"/>
      <c r="R160" s="109"/>
      <c r="T160" s="110"/>
      <c r="W160" s="111">
        <f>$W$161</f>
        <v>202.10179200000002</v>
      </c>
      <c r="Y160" s="111">
        <f>$Y$161</f>
        <v>0</v>
      </c>
      <c r="AA160" s="112">
        <f>$AA$161</f>
        <v>0</v>
      </c>
      <c r="AR160" s="108" t="s">
        <v>18</v>
      </c>
      <c r="AT160" s="108" t="s">
        <v>70</v>
      </c>
      <c r="AU160" s="108" t="s">
        <v>18</v>
      </c>
      <c r="AY160" s="108" t="s">
        <v>135</v>
      </c>
      <c r="BK160" s="113">
        <f>$BK$161</f>
        <v>0</v>
      </c>
    </row>
    <row r="161" spans="2:64" s="6" customFormat="1" ht="15.75" customHeight="1">
      <c r="B161" s="19"/>
      <c r="C161" s="115" t="s">
        <v>226</v>
      </c>
      <c r="D161" s="115" t="s">
        <v>136</v>
      </c>
      <c r="E161" s="116" t="s">
        <v>227</v>
      </c>
      <c r="F161" s="174" t="s">
        <v>228</v>
      </c>
      <c r="G161" s="175"/>
      <c r="H161" s="175"/>
      <c r="I161" s="175"/>
      <c r="J161" s="117" t="s">
        <v>201</v>
      </c>
      <c r="K161" s="118">
        <v>616.164</v>
      </c>
      <c r="L161" s="176"/>
      <c r="M161" s="175"/>
      <c r="N161" s="176">
        <f>ROUND($L$161*$K$161,2)</f>
        <v>0</v>
      </c>
      <c r="O161" s="175"/>
      <c r="P161" s="175"/>
      <c r="Q161" s="175"/>
      <c r="R161" s="20"/>
      <c r="T161" s="119"/>
      <c r="U161" s="26" t="s">
        <v>36</v>
      </c>
      <c r="V161" s="120">
        <v>0.328</v>
      </c>
      <c r="W161" s="120">
        <f>$V$161*$K$161</f>
        <v>202.10179200000002</v>
      </c>
      <c r="X161" s="120">
        <v>0</v>
      </c>
      <c r="Y161" s="120">
        <f>$X$161*$K$161</f>
        <v>0</v>
      </c>
      <c r="Z161" s="120">
        <v>0</v>
      </c>
      <c r="AA161" s="121">
        <f>$Z$161*$K$161</f>
        <v>0</v>
      </c>
      <c r="AR161" s="6" t="s">
        <v>87</v>
      </c>
      <c r="AT161" s="6" t="s">
        <v>136</v>
      </c>
      <c r="AU161" s="6" t="s">
        <v>79</v>
      </c>
      <c r="AY161" s="6" t="s">
        <v>135</v>
      </c>
      <c r="BE161" s="122">
        <f>IF($U$161="základní",$N$161,0)</f>
        <v>0</v>
      </c>
      <c r="BF161" s="122">
        <f>IF($U$161="snížená",$N$161,0)</f>
        <v>0</v>
      </c>
      <c r="BG161" s="122">
        <f>IF($U$161="zákl. přenesená",$N$161,0)</f>
        <v>0</v>
      </c>
      <c r="BH161" s="122">
        <f>IF($U$161="sníž. přenesená",$N$161,0)</f>
        <v>0</v>
      </c>
      <c r="BI161" s="122">
        <f>IF($U$161="nulová",$N$161,0)</f>
        <v>0</v>
      </c>
      <c r="BJ161" s="6" t="s">
        <v>18</v>
      </c>
      <c r="BK161" s="122">
        <f>ROUND($L$161*$K$161,2)</f>
        <v>0</v>
      </c>
      <c r="BL161" s="6" t="s">
        <v>87</v>
      </c>
    </row>
    <row r="162" spans="2:63" s="105" customFormat="1" ht="37.5" customHeight="1">
      <c r="B162" s="106"/>
      <c r="D162" s="107" t="s">
        <v>114</v>
      </c>
      <c r="N162" s="170">
        <f>$BK$162</f>
        <v>0</v>
      </c>
      <c r="O162" s="171"/>
      <c r="P162" s="171"/>
      <c r="Q162" s="171"/>
      <c r="R162" s="109"/>
      <c r="T162" s="110"/>
      <c r="W162" s="111">
        <f>$W$163</f>
        <v>12.787638</v>
      </c>
      <c r="Y162" s="111">
        <f>$Y$163</f>
        <v>0.21267544</v>
      </c>
      <c r="AA162" s="112">
        <f>$AA$163</f>
        <v>0</v>
      </c>
      <c r="AR162" s="108" t="s">
        <v>79</v>
      </c>
      <c r="AT162" s="108" t="s">
        <v>70</v>
      </c>
      <c r="AU162" s="108" t="s">
        <v>71</v>
      </c>
      <c r="AY162" s="108" t="s">
        <v>135</v>
      </c>
      <c r="BK162" s="113">
        <f>$BK$163</f>
        <v>0</v>
      </c>
    </row>
    <row r="163" spans="2:63" s="105" customFormat="1" ht="21" customHeight="1">
      <c r="B163" s="106"/>
      <c r="D163" s="114" t="s">
        <v>115</v>
      </c>
      <c r="N163" s="172">
        <f>$BK$163</f>
        <v>0</v>
      </c>
      <c r="O163" s="171"/>
      <c r="P163" s="171"/>
      <c r="Q163" s="171"/>
      <c r="R163" s="109"/>
      <c r="T163" s="110"/>
      <c r="W163" s="111">
        <f>SUM($W$164:$W$165)</f>
        <v>12.787638</v>
      </c>
      <c r="Y163" s="111">
        <f>SUM($Y$164:$Y$165)</f>
        <v>0.21267544</v>
      </c>
      <c r="AA163" s="112">
        <f>SUM($AA$164:$AA$165)</f>
        <v>0</v>
      </c>
      <c r="AR163" s="108" t="s">
        <v>79</v>
      </c>
      <c r="AT163" s="108" t="s">
        <v>70</v>
      </c>
      <c r="AU163" s="108" t="s">
        <v>18</v>
      </c>
      <c r="AY163" s="108" t="s">
        <v>135</v>
      </c>
      <c r="BK163" s="113">
        <f>SUM($BK$164:$BK$165)</f>
        <v>0</v>
      </c>
    </row>
    <row r="164" spans="2:64" s="6" customFormat="1" ht="27" customHeight="1">
      <c r="B164" s="19"/>
      <c r="C164" s="115" t="s">
        <v>229</v>
      </c>
      <c r="D164" s="115" t="s">
        <v>136</v>
      </c>
      <c r="E164" s="116" t="s">
        <v>230</v>
      </c>
      <c r="F164" s="174" t="s">
        <v>231</v>
      </c>
      <c r="G164" s="175"/>
      <c r="H164" s="175"/>
      <c r="I164" s="175"/>
      <c r="J164" s="117" t="s">
        <v>139</v>
      </c>
      <c r="K164" s="118">
        <v>15.062</v>
      </c>
      <c r="L164" s="176"/>
      <c r="M164" s="175"/>
      <c r="N164" s="176">
        <f>ROUND($L$164*$K$164,2)</f>
        <v>0</v>
      </c>
      <c r="O164" s="175"/>
      <c r="P164" s="175"/>
      <c r="Q164" s="175"/>
      <c r="R164" s="20"/>
      <c r="T164" s="119"/>
      <c r="U164" s="26" t="s">
        <v>36</v>
      </c>
      <c r="V164" s="120">
        <v>0.849</v>
      </c>
      <c r="W164" s="120">
        <f>$V$164*$K$164</f>
        <v>12.787638</v>
      </c>
      <c r="X164" s="120">
        <v>0.01412</v>
      </c>
      <c r="Y164" s="120">
        <f>$X$164*$K$164</f>
        <v>0.21267544</v>
      </c>
      <c r="Z164" s="120">
        <v>0</v>
      </c>
      <c r="AA164" s="121">
        <f>$Z$164*$K$164</f>
        <v>0</v>
      </c>
      <c r="AR164" s="6" t="s">
        <v>179</v>
      </c>
      <c r="AT164" s="6" t="s">
        <v>136</v>
      </c>
      <c r="AU164" s="6" t="s">
        <v>79</v>
      </c>
      <c r="AY164" s="6" t="s">
        <v>135</v>
      </c>
      <c r="BE164" s="122">
        <f>IF($U$164="základní",$N$164,0)</f>
        <v>0</v>
      </c>
      <c r="BF164" s="122">
        <f>IF($U$164="snížená",$N$164,0)</f>
        <v>0</v>
      </c>
      <c r="BG164" s="122">
        <f>IF($U$164="zákl. přenesená",$N$164,0)</f>
        <v>0</v>
      </c>
      <c r="BH164" s="122">
        <f>IF($U$164="sníž. přenesená",$N$164,0)</f>
        <v>0</v>
      </c>
      <c r="BI164" s="122">
        <f>IF($U$164="nulová",$N$164,0)</f>
        <v>0</v>
      </c>
      <c r="BJ164" s="6" t="s">
        <v>18</v>
      </c>
      <c r="BK164" s="122">
        <f>ROUND($L$164*$K$164,2)</f>
        <v>0</v>
      </c>
      <c r="BL164" s="6" t="s">
        <v>179</v>
      </c>
    </row>
    <row r="165" spans="2:64" s="6" customFormat="1" ht="27" customHeight="1">
      <c r="B165" s="19"/>
      <c r="C165" s="115" t="s">
        <v>232</v>
      </c>
      <c r="D165" s="115" t="s">
        <v>136</v>
      </c>
      <c r="E165" s="116" t="s">
        <v>233</v>
      </c>
      <c r="F165" s="174" t="s">
        <v>234</v>
      </c>
      <c r="G165" s="175"/>
      <c r="H165" s="175"/>
      <c r="I165" s="175"/>
      <c r="J165" s="117" t="s">
        <v>235</v>
      </c>
      <c r="K165" s="118">
        <v>70.942</v>
      </c>
      <c r="L165" s="176"/>
      <c r="M165" s="175"/>
      <c r="N165" s="176">
        <f>ROUND($L$165*$K$165,2)</f>
        <v>0</v>
      </c>
      <c r="O165" s="175"/>
      <c r="P165" s="175"/>
      <c r="Q165" s="175"/>
      <c r="R165" s="20"/>
      <c r="T165" s="119"/>
      <c r="U165" s="26" t="s">
        <v>36</v>
      </c>
      <c r="V165" s="120">
        <v>0</v>
      </c>
      <c r="W165" s="120">
        <f>$V$165*$K$165</f>
        <v>0</v>
      </c>
      <c r="X165" s="120">
        <v>0</v>
      </c>
      <c r="Y165" s="120">
        <f>$X$165*$K$165</f>
        <v>0</v>
      </c>
      <c r="Z165" s="120">
        <v>0</v>
      </c>
      <c r="AA165" s="121">
        <f>$Z$165*$K$165</f>
        <v>0</v>
      </c>
      <c r="AR165" s="6" t="s">
        <v>179</v>
      </c>
      <c r="AT165" s="6" t="s">
        <v>136</v>
      </c>
      <c r="AU165" s="6" t="s">
        <v>79</v>
      </c>
      <c r="AY165" s="6" t="s">
        <v>135</v>
      </c>
      <c r="BE165" s="122">
        <f>IF($U$165="základní",$N$165,0)</f>
        <v>0</v>
      </c>
      <c r="BF165" s="122">
        <f>IF($U$165="snížená",$N$165,0)</f>
        <v>0</v>
      </c>
      <c r="BG165" s="122">
        <f>IF($U$165="zákl. přenesená",$N$165,0)</f>
        <v>0</v>
      </c>
      <c r="BH165" s="122">
        <f>IF($U$165="sníž. přenesená",$N$165,0)</f>
        <v>0</v>
      </c>
      <c r="BI165" s="122">
        <f>IF($U$165="nulová",$N$165,0)</f>
        <v>0</v>
      </c>
      <c r="BJ165" s="6" t="s">
        <v>18</v>
      </c>
      <c r="BK165" s="122">
        <f>ROUND($L$165*$K$165,2)</f>
        <v>0</v>
      </c>
      <c r="BL165" s="6" t="s">
        <v>179</v>
      </c>
    </row>
    <row r="166" spans="2:63" s="105" customFormat="1" ht="37.5" customHeight="1">
      <c r="B166" s="106"/>
      <c r="D166" s="107" t="s">
        <v>116</v>
      </c>
      <c r="N166" s="170">
        <f>$BK$166</f>
        <v>0</v>
      </c>
      <c r="O166" s="171"/>
      <c r="P166" s="171"/>
      <c r="Q166" s="171"/>
      <c r="R166" s="109"/>
      <c r="T166" s="110"/>
      <c r="W166" s="111">
        <f>$W$167+$W$169</f>
        <v>0</v>
      </c>
      <c r="Y166" s="111">
        <f>$Y$167+$Y$169</f>
        <v>0</v>
      </c>
      <c r="AA166" s="112">
        <f>$AA$167+$AA$169</f>
        <v>0</v>
      </c>
      <c r="AR166" s="108" t="s">
        <v>146</v>
      </c>
      <c r="AT166" s="108" t="s">
        <v>70</v>
      </c>
      <c r="AU166" s="108" t="s">
        <v>71</v>
      </c>
      <c r="AY166" s="108" t="s">
        <v>135</v>
      </c>
      <c r="BK166" s="113">
        <f>$BK$167+$BK$169</f>
        <v>0</v>
      </c>
    </row>
    <row r="167" spans="2:63" s="105" customFormat="1" ht="21" customHeight="1">
      <c r="B167" s="106"/>
      <c r="D167" s="114" t="s">
        <v>117</v>
      </c>
      <c r="N167" s="172">
        <f>$BK$167</f>
        <v>0</v>
      </c>
      <c r="O167" s="171"/>
      <c r="P167" s="171"/>
      <c r="Q167" s="171"/>
      <c r="R167" s="109"/>
      <c r="T167" s="110"/>
      <c r="W167" s="111">
        <f>$W$168</f>
        <v>0</v>
      </c>
      <c r="Y167" s="111">
        <f>$Y$168</f>
        <v>0</v>
      </c>
      <c r="AA167" s="112">
        <f>$AA$168</f>
        <v>0</v>
      </c>
      <c r="AR167" s="108" t="s">
        <v>146</v>
      </c>
      <c r="AT167" s="108" t="s">
        <v>70</v>
      </c>
      <c r="AU167" s="108" t="s">
        <v>18</v>
      </c>
      <c r="AY167" s="108" t="s">
        <v>135</v>
      </c>
      <c r="BK167" s="113">
        <f>$BK$168</f>
        <v>0</v>
      </c>
    </row>
    <row r="168" spans="2:64" s="6" customFormat="1" ht="15.75" customHeight="1">
      <c r="B168" s="19"/>
      <c r="C168" s="115" t="s">
        <v>236</v>
      </c>
      <c r="D168" s="115" t="s">
        <v>136</v>
      </c>
      <c r="E168" s="116" t="s">
        <v>237</v>
      </c>
      <c r="F168" s="174" t="s">
        <v>238</v>
      </c>
      <c r="G168" s="175"/>
      <c r="H168" s="175"/>
      <c r="I168" s="175"/>
      <c r="J168" s="117" t="s">
        <v>239</v>
      </c>
      <c r="K168" s="118">
        <v>1</v>
      </c>
      <c r="L168" s="176"/>
      <c r="M168" s="175"/>
      <c r="N168" s="176">
        <f>ROUND($L$168*$K$168,2)</f>
        <v>0</v>
      </c>
      <c r="O168" s="175"/>
      <c r="P168" s="175"/>
      <c r="Q168" s="175"/>
      <c r="R168" s="20"/>
      <c r="T168" s="119"/>
      <c r="U168" s="26" t="s">
        <v>36</v>
      </c>
      <c r="V168" s="120">
        <v>0</v>
      </c>
      <c r="W168" s="120">
        <f>$V$168*$K$168</f>
        <v>0</v>
      </c>
      <c r="X168" s="120">
        <v>0</v>
      </c>
      <c r="Y168" s="120">
        <f>$X$168*$K$168</f>
        <v>0</v>
      </c>
      <c r="Z168" s="120">
        <v>0</v>
      </c>
      <c r="AA168" s="121">
        <f>$Z$168*$K$168</f>
        <v>0</v>
      </c>
      <c r="AR168" s="6" t="s">
        <v>87</v>
      </c>
      <c r="AT168" s="6" t="s">
        <v>136</v>
      </c>
      <c r="AU168" s="6" t="s">
        <v>79</v>
      </c>
      <c r="AY168" s="6" t="s">
        <v>135</v>
      </c>
      <c r="BE168" s="122">
        <f>IF($U$168="základní",$N$168,0)</f>
        <v>0</v>
      </c>
      <c r="BF168" s="122">
        <f>IF($U$168="snížená",$N$168,0)</f>
        <v>0</v>
      </c>
      <c r="BG168" s="122">
        <f>IF($U$168="zákl. přenesená",$N$168,0)</f>
        <v>0</v>
      </c>
      <c r="BH168" s="122">
        <f>IF($U$168="sníž. přenesená",$N$168,0)</f>
        <v>0</v>
      </c>
      <c r="BI168" s="122">
        <f>IF($U$168="nulová",$N$168,0)</f>
        <v>0</v>
      </c>
      <c r="BJ168" s="6" t="s">
        <v>18</v>
      </c>
      <c r="BK168" s="122">
        <f>ROUND($L$168*$K$168,2)</f>
        <v>0</v>
      </c>
      <c r="BL168" s="6" t="s">
        <v>87</v>
      </c>
    </row>
    <row r="169" spans="2:63" s="105" customFormat="1" ht="30.75" customHeight="1">
      <c r="B169" s="106"/>
      <c r="D169" s="114" t="s">
        <v>118</v>
      </c>
      <c r="N169" s="172">
        <f>$BK$169</f>
        <v>0</v>
      </c>
      <c r="O169" s="171"/>
      <c r="P169" s="171"/>
      <c r="Q169" s="171"/>
      <c r="R169" s="109"/>
      <c r="T169" s="110"/>
      <c r="W169" s="111">
        <f>$W$170</f>
        <v>0</v>
      </c>
      <c r="Y169" s="111">
        <f>$Y$170</f>
        <v>0</v>
      </c>
      <c r="AA169" s="112">
        <f>$AA$170</f>
        <v>0</v>
      </c>
      <c r="AR169" s="108" t="s">
        <v>146</v>
      </c>
      <c r="AT169" s="108" t="s">
        <v>70</v>
      </c>
      <c r="AU169" s="108" t="s">
        <v>18</v>
      </c>
      <c r="AY169" s="108" t="s">
        <v>135</v>
      </c>
      <c r="BK169" s="113">
        <f>$BK$170</f>
        <v>0</v>
      </c>
    </row>
    <row r="170" spans="2:64" s="6" customFormat="1" ht="15.75" customHeight="1">
      <c r="B170" s="19"/>
      <c r="C170" s="115" t="s">
        <v>240</v>
      </c>
      <c r="D170" s="115" t="s">
        <v>136</v>
      </c>
      <c r="E170" s="116" t="s">
        <v>241</v>
      </c>
      <c r="F170" s="174" t="s">
        <v>242</v>
      </c>
      <c r="G170" s="175"/>
      <c r="H170" s="175"/>
      <c r="I170" s="175"/>
      <c r="J170" s="117" t="s">
        <v>239</v>
      </c>
      <c r="K170" s="118">
        <v>1</v>
      </c>
      <c r="L170" s="176"/>
      <c r="M170" s="175"/>
      <c r="N170" s="176">
        <f>ROUND($L$170*$K$170,2)</f>
        <v>0</v>
      </c>
      <c r="O170" s="175"/>
      <c r="P170" s="175"/>
      <c r="Q170" s="175"/>
      <c r="R170" s="20"/>
      <c r="T170" s="119"/>
      <c r="U170" s="127" t="s">
        <v>36</v>
      </c>
      <c r="V170" s="128">
        <v>0</v>
      </c>
      <c r="W170" s="128">
        <f>$V$170*$K$170</f>
        <v>0</v>
      </c>
      <c r="X170" s="128">
        <v>0</v>
      </c>
      <c r="Y170" s="128">
        <f>$X$170*$K$170</f>
        <v>0</v>
      </c>
      <c r="Z170" s="128">
        <v>0</v>
      </c>
      <c r="AA170" s="129">
        <f>$Z$170*$K$170</f>
        <v>0</v>
      </c>
      <c r="AR170" s="6" t="s">
        <v>87</v>
      </c>
      <c r="AT170" s="6" t="s">
        <v>136</v>
      </c>
      <c r="AU170" s="6" t="s">
        <v>79</v>
      </c>
      <c r="AY170" s="6" t="s">
        <v>135</v>
      </c>
      <c r="BE170" s="122">
        <f>IF($U$170="základní",$N$170,0)</f>
        <v>0</v>
      </c>
      <c r="BF170" s="122">
        <f>IF($U$170="snížená",$N$170,0)</f>
        <v>0</v>
      </c>
      <c r="BG170" s="122">
        <f>IF($U$170="zákl. přenesená",$N$170,0)</f>
        <v>0</v>
      </c>
      <c r="BH170" s="122">
        <f>IF($U$170="sníž. přenesená",$N$170,0)</f>
        <v>0</v>
      </c>
      <c r="BI170" s="122">
        <f>IF($U$170="nulová",$N$170,0)</f>
        <v>0</v>
      </c>
      <c r="BJ170" s="6" t="s">
        <v>18</v>
      </c>
      <c r="BK170" s="122">
        <f>ROUND($L$170*$K$170,2)</f>
        <v>0</v>
      </c>
      <c r="BL170" s="6" t="s">
        <v>87</v>
      </c>
    </row>
    <row r="171" spans="2:18" s="6" customFormat="1" ht="7.5" customHeight="1">
      <c r="B171" s="41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3"/>
    </row>
    <row r="172" s="2" customFormat="1" ht="14.25" customHeight="1"/>
  </sheetData>
  <sheetProtection/>
  <mergeCells count="183">
    <mergeCell ref="C2:Q2"/>
    <mergeCell ref="C4:Q4"/>
    <mergeCell ref="F6:P6"/>
    <mergeCell ref="F8:P8"/>
    <mergeCell ref="F7:P7"/>
    <mergeCell ref="F9:P9"/>
    <mergeCell ref="O11:P11"/>
    <mergeCell ref="O13:P13"/>
    <mergeCell ref="O14:P14"/>
    <mergeCell ref="O16:P16"/>
    <mergeCell ref="O17:P17"/>
    <mergeCell ref="O19:P19"/>
    <mergeCell ref="O20:P20"/>
    <mergeCell ref="O22:P22"/>
    <mergeCell ref="O23:P23"/>
    <mergeCell ref="M26:P26"/>
    <mergeCell ref="M27:P27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F78:P78"/>
    <mergeCell ref="F80:P80"/>
    <mergeCell ref="F79:P79"/>
    <mergeCell ref="F81:P81"/>
    <mergeCell ref="M83:P83"/>
    <mergeCell ref="M85:Q85"/>
    <mergeCell ref="M86:Q86"/>
    <mergeCell ref="C88:G88"/>
    <mergeCell ref="N88:Q88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F116:P116"/>
    <mergeCell ref="M118:P118"/>
    <mergeCell ref="M120:Q120"/>
    <mergeCell ref="N99:Q99"/>
    <mergeCell ref="N100:Q100"/>
    <mergeCell ref="N101:Q101"/>
    <mergeCell ref="N103:Q103"/>
    <mergeCell ref="L105:Q105"/>
    <mergeCell ref="C111:Q111"/>
    <mergeCell ref="F123:I123"/>
    <mergeCell ref="L123:M123"/>
    <mergeCell ref="N123:Q123"/>
    <mergeCell ref="F127:I127"/>
    <mergeCell ref="L127:M127"/>
    <mergeCell ref="N127:Q127"/>
    <mergeCell ref="N124:Q124"/>
    <mergeCell ref="N125:Q125"/>
    <mergeCell ref="N126:Q126"/>
    <mergeCell ref="F128:I128"/>
    <mergeCell ref="L128:M128"/>
    <mergeCell ref="N128:Q128"/>
    <mergeCell ref="F130:I130"/>
    <mergeCell ref="L130:M130"/>
    <mergeCell ref="N130:Q130"/>
    <mergeCell ref="N129:Q129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5:I145"/>
    <mergeCell ref="L145:M145"/>
    <mergeCell ref="N145:Q145"/>
    <mergeCell ref="N144:Q144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6:I156"/>
    <mergeCell ref="L156:M156"/>
    <mergeCell ref="N156:Q156"/>
    <mergeCell ref="N155:Q155"/>
    <mergeCell ref="F157:I157"/>
    <mergeCell ref="L157:M157"/>
    <mergeCell ref="N157:Q157"/>
    <mergeCell ref="F158:I158"/>
    <mergeCell ref="L158:M158"/>
    <mergeCell ref="N158:Q158"/>
    <mergeCell ref="F165:I165"/>
    <mergeCell ref="L165:M165"/>
    <mergeCell ref="N165:Q165"/>
    <mergeCell ref="F159:I159"/>
    <mergeCell ref="L159:M159"/>
    <mergeCell ref="N159:Q159"/>
    <mergeCell ref="F161:I161"/>
    <mergeCell ref="L161:M161"/>
    <mergeCell ref="N161:Q161"/>
    <mergeCell ref="N160:Q160"/>
    <mergeCell ref="H1:K1"/>
    <mergeCell ref="F168:I168"/>
    <mergeCell ref="L168:M168"/>
    <mergeCell ref="N168:Q168"/>
    <mergeCell ref="F170:I170"/>
    <mergeCell ref="L170:M170"/>
    <mergeCell ref="N170:Q170"/>
    <mergeCell ref="F164:I164"/>
    <mergeCell ref="L164:M164"/>
    <mergeCell ref="N164:Q164"/>
    <mergeCell ref="S2:AC2"/>
    <mergeCell ref="N162:Q162"/>
    <mergeCell ref="N163:Q163"/>
    <mergeCell ref="N166:Q166"/>
    <mergeCell ref="N167:Q167"/>
    <mergeCell ref="N169:Q169"/>
    <mergeCell ref="M121:Q121"/>
    <mergeCell ref="F113:P113"/>
    <mergeCell ref="F115:P115"/>
    <mergeCell ref="F114:P114"/>
  </mergeCells>
  <hyperlinks>
    <hyperlink ref="F1:G1" location="C2" tooltip="Krycí list rozpočtu" display="1) Krycí list rozpočtu"/>
    <hyperlink ref="H1:K1" location="C88" tooltip="Rekapitulace rozpočtu" display="2) Rekapitulace rozpočtu"/>
    <hyperlink ref="L1" location="C123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4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Ladislav Konečný</cp:lastModifiedBy>
  <dcterms:modified xsi:type="dcterms:W3CDTF">2014-08-07T10:00:42Z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